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ér-nyugdij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<sst xmlns="http://schemas.openxmlformats.org/spreadsheetml/2006/main" count="54" uniqueCount="37">
  <si>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Forint</t>
  </si>
  <si>
    <t>© Angyal József okleveles adószakértő</t>
  </si>
  <si>
    <t>Kedvezményezett eltartottak (gyermekek) száma</t>
  </si>
  <si>
    <t>Fő</t>
  </si>
  <si>
    <t>Munkavállalót terhelő járulékok</t>
  </si>
  <si>
    <t>Munkaerő-piaci járulék (1,5%)</t>
  </si>
  <si>
    <t>Nettó bér kifizetés</t>
  </si>
  <si>
    <t>Természetbeni Egészségbiztosítási járulék (4%)</t>
  </si>
  <si>
    <t>Eltartottak száma (családi pótlék számításnál figyelembe vett)</t>
  </si>
  <si>
    <t>Nyugdíjjárulék (10%)</t>
  </si>
  <si>
    <t>Fizetendő személyi jövedelemadó</t>
  </si>
  <si>
    <t xml:space="preserve">   Adózó</t>
  </si>
  <si>
    <t>A "zöld" színű mezőt kell feltölteni, a többit számolja a kalkulátor.</t>
  </si>
  <si>
    <t>Havi munkabér összege (jövedelem!)</t>
  </si>
  <si>
    <t xml:space="preserve">Családi kedvezmény számított adóalap-kedvezménye     </t>
  </si>
  <si>
    <t>www.venusz-szoftver.hu</t>
  </si>
  <si>
    <t>Adózó társa</t>
  </si>
  <si>
    <t>Párkapcsolat megjelölése</t>
  </si>
  <si>
    <t>Közös gyermekek száma</t>
  </si>
  <si>
    <t>Nem közös gyermekek száma</t>
  </si>
  <si>
    <t>Házastársi kapcsolat</t>
  </si>
  <si>
    <t>Élettársi kapcsolat</t>
  </si>
  <si>
    <t xml:space="preserve">Egyedülálló családi pótlék </t>
  </si>
  <si>
    <t>Családi kedvezmény nyilatkozat alapján megosztható</t>
  </si>
  <si>
    <t>Törvény szerinti családi kedvezmény összege</t>
  </si>
  <si>
    <t>Adóalapok, adók, járulékok, nettó kifizetés</t>
  </si>
  <si>
    <t>A fentiekből főiskolás, egyetemista</t>
  </si>
  <si>
    <t>Nem bérjövedelem (nem jár kompenzáció)</t>
  </si>
  <si>
    <t>Családi kedvezmény nyilatkozati összege</t>
  </si>
  <si>
    <t>Havi adóalap (202 eFt felett növelve 27 százalékkal)</t>
  </si>
  <si>
    <t>Pénzbeli Egészségbiztosítási járulék (3%)</t>
  </si>
  <si>
    <t>Munkáltatói terhek</t>
  </si>
  <si>
    <t>Szociális hozzájárulási adó (27%)</t>
  </si>
  <si>
    <t>Elvárt béremelés kedvezménye</t>
  </si>
  <si>
    <t>Összes munkáltatói költség</t>
  </si>
  <si>
    <t>Szakképzési hozzájárulás (1,5%)</t>
  </si>
  <si>
    <t>Családi kedvezmény és nettóbér kalkulátor 2012-re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</si>
</sst>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orint&quot;"/>
  </numFmts>
  <fonts count="49">
    <font>
      <sz val="11"/>
      <color indexed="8"/>
      <name val="Calibri"/>
      <family val="2"/>
    </font>
    <font>
      <b/>
      <sz val="11"/>
      <color indexed="1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1"/>
      <color indexed="13"/>
      <name val="Calibri"/>
      <family val="2"/>
    </font>
    <font>
      <b/>
      <sz val="12"/>
      <color indexed="13"/>
      <name val="Tahoma"/>
      <family val="2"/>
    </font>
    <font>
      <b/>
      <sz val="12"/>
      <color indexed="13"/>
      <name val="Calibri"/>
      <family val="2"/>
    </font>
    <font>
      <b/>
      <sz val="8"/>
      <color indexed="8"/>
      <name val="Tahoma"/>
      <family val="2"/>
    </font>
    <font>
      <b/>
      <i/>
      <sz val="11"/>
      <color indexed="8"/>
      <name val="Calibri"/>
      <family val="2"/>
    </font>
    <font>
      <b/>
      <sz val="9"/>
      <color indexed="56"/>
      <name val="Tahoma"/>
      <family val="2"/>
    </font>
    <font>
      <i/>
      <sz val="8"/>
      <color indexed="8"/>
      <name val="Tahoma"/>
      <family val="2"/>
    </font>
    <font>
      <b/>
      <sz val="9"/>
      <color indexed="53"/>
      <name val="Tahoma"/>
      <family val="2"/>
    </font>
    <font>
      <u val="single"/>
      <sz val="10"/>
      <color indexed="8"/>
      <name val="Calibri"/>
      <family val="2"/>
    </font>
    <font>
      <b/>
      <sz val="10"/>
      <color indexed="8"/>
      <name val="Tahoma"/>
      <family val="2"/>
    </font>
    <font>
      <b/>
      <sz val="13"/>
      <color indexed="13"/>
      <name val="Calibri"/>
      <family val="2"/>
    </font>
    <font>
      <b/>
      <u val="single"/>
      <sz val="11"/>
      <color indexed="13"/>
      <name val="Tahoma"/>
      <family val="2"/>
    </font>
    <font>
      <u val="single"/>
      <sz val="11"/>
      <color indexed="12"/>
      <name val="Calibri"/>
      <family val="2"/>
    </font>
    <font>
      <b/>
      <u val="single"/>
      <sz val="11"/>
      <color indexed="13"/>
      <name val="Calibri"/>
      <family val="0"/>
    </font>
    <font>
      <sz val="8"/>
      <name val="Calibri"/>
      <family val="2"/>
    </font>
    <font>
      <b/>
      <sz val="15"/>
      <color indexed="13"/>
      <name val="Calibri"/>
      <family val="2"/>
    </font>
    <font>
      <sz val="11"/>
      <name val="Calibri"/>
      <family val="2"/>
    </font>
    <font>
      <b/>
      <sz val="11"/>
      <name val="Tahoma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b/>
      <sz val="14"/>
      <color indexed="13"/>
      <name val="Calibri"/>
      <family val="2"/>
    </font>
    <font>
      <b/>
      <sz val="10"/>
      <name val="Tahoma"/>
      <family val="2"/>
    </font>
    <font>
      <b/>
      <sz val="11"/>
      <color indexed="56"/>
      <name val="Tahoma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/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22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5" fillId="24" borderId="0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0" fontId="6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3" fontId="3" fillId="4" borderId="10" xfId="0" applyNumberFormat="1" applyFont="1" applyFill="1" applyBorder="1" applyAlignment="1" applyProtection="1">
      <alignment/>
      <protection locked="0"/>
    </xf>
    <xf numFmtId="3" fontId="3" fillId="4" borderId="11" xfId="0" applyNumberFormat="1" applyFont="1" applyFill="1" applyBorder="1" applyAlignment="1" applyProtection="1">
      <alignment/>
      <protection locked="0"/>
    </xf>
    <xf numFmtId="0" fontId="8" fillId="25" borderId="0" xfId="0" applyFont="1" applyFill="1" applyAlignment="1" applyProtection="1">
      <alignment/>
      <protection/>
    </xf>
    <xf numFmtId="0" fontId="8" fillId="25" borderId="12" xfId="0" applyFont="1" applyFill="1" applyBorder="1" applyAlignment="1" applyProtection="1">
      <alignment/>
      <protection/>
    </xf>
    <xf numFmtId="0" fontId="9" fillId="25" borderId="12" xfId="0" applyFont="1" applyFill="1" applyBorder="1" applyAlignment="1" applyProtection="1">
      <alignment horizontal="left"/>
      <protection/>
    </xf>
    <xf numFmtId="0" fontId="23" fillId="25" borderId="13" xfId="0" applyFont="1" applyFill="1" applyBorder="1" applyAlignment="1" applyProtection="1">
      <alignment/>
      <protection/>
    </xf>
    <xf numFmtId="0" fontId="18" fillId="25" borderId="13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0" fontId="5" fillId="24" borderId="16" xfId="0" applyFont="1" applyFill="1" applyBorder="1" applyAlignment="1" applyProtection="1">
      <alignment/>
      <protection/>
    </xf>
    <xf numFmtId="3" fontId="3" fillId="24" borderId="0" xfId="0" applyNumberFormat="1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3" fontId="3" fillId="23" borderId="10" xfId="0" applyNumberFormat="1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 applyProtection="1">
      <alignment/>
      <protection/>
    </xf>
    <xf numFmtId="3" fontId="3" fillId="23" borderId="11" xfId="0" applyNumberFormat="1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3" fontId="0" fillId="23" borderId="11" xfId="0" applyNumberForma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0" fontId="5" fillId="24" borderId="16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23" borderId="10" xfId="0" applyNumberFormat="1" applyFill="1" applyBorder="1" applyAlignment="1" applyProtection="1">
      <alignment/>
      <protection/>
    </xf>
    <xf numFmtId="3" fontId="0" fillId="24" borderId="0" xfId="0" applyNumberForma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3" fontId="0" fillId="23" borderId="18" xfId="0" applyNumberForma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0" fillId="11" borderId="19" xfId="0" applyNumberFormat="1" applyFill="1" applyBorder="1" applyAlignment="1" applyProtection="1">
      <alignment/>
      <protection/>
    </xf>
    <xf numFmtId="0" fontId="10" fillId="25" borderId="0" xfId="0" applyFont="1" applyFill="1" applyAlignment="1" applyProtection="1">
      <alignment/>
      <protection/>
    </xf>
    <xf numFmtId="0" fontId="19" fillId="25" borderId="0" xfId="0" applyFont="1" applyFill="1" applyAlignment="1" applyProtection="1">
      <alignment/>
      <protection/>
    </xf>
    <xf numFmtId="0" fontId="21" fillId="25" borderId="0" xfId="43" applyFont="1" applyFill="1" applyAlignment="1" applyProtection="1">
      <alignment/>
      <protection/>
    </xf>
    <xf numFmtId="0" fontId="17" fillId="24" borderId="0" xfId="0" applyFont="1" applyFill="1" applyBorder="1" applyAlignment="1" applyProtection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left"/>
      <protection/>
    </xf>
    <xf numFmtId="3" fontId="3" fillId="23" borderId="10" xfId="0" applyNumberFormat="1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31" fillId="25" borderId="13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13" fillId="24" borderId="12" xfId="0" applyFont="1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3" borderId="20" xfId="0" applyFill="1" applyBorder="1" applyAlignment="1" applyProtection="1">
      <alignment/>
      <protection/>
    </xf>
    <xf numFmtId="3" fontId="1" fillId="26" borderId="22" xfId="0" applyNumberFormat="1" applyFont="1" applyFill="1" applyBorder="1" applyAlignment="1" applyProtection="1">
      <alignment/>
      <protection/>
    </xf>
    <xf numFmtId="0" fontId="5" fillId="24" borderId="12" xfId="0" applyFont="1" applyFill="1" applyBorder="1" applyAlignment="1" applyProtection="1">
      <alignment horizontal="center"/>
      <protection/>
    </xf>
    <xf numFmtId="0" fontId="5" fillId="24" borderId="12" xfId="0" applyFont="1" applyFill="1" applyBorder="1" applyAlignment="1" applyProtection="1">
      <alignment/>
      <protection/>
    </xf>
    <xf numFmtId="0" fontId="8" fillId="24" borderId="23" xfId="0" applyFont="1" applyFill="1" applyBorder="1" applyAlignment="1" applyProtection="1">
      <alignment/>
      <protection/>
    </xf>
    <xf numFmtId="0" fontId="25" fillId="24" borderId="23" xfId="0" applyFont="1" applyFill="1" applyBorder="1" applyAlignment="1" applyProtection="1">
      <alignment horizontal="left"/>
      <protection/>
    </xf>
    <xf numFmtId="3" fontId="3" fillId="4" borderId="24" xfId="0" applyNumberFormat="1" applyFont="1" applyFill="1" applyBorder="1" applyAlignment="1" applyProtection="1">
      <alignment horizontal="center"/>
      <protection locked="0"/>
    </xf>
    <xf numFmtId="0" fontId="8" fillId="24" borderId="25" xfId="0" applyFont="1" applyFill="1" applyBorder="1" applyAlignment="1" applyProtection="1">
      <alignment/>
      <protection/>
    </xf>
    <xf numFmtId="0" fontId="25" fillId="24" borderId="25" xfId="0" applyFont="1" applyFill="1" applyBorder="1" applyAlignment="1" applyProtection="1">
      <alignment horizontal="left"/>
      <protection/>
    </xf>
    <xf numFmtId="0" fontId="32" fillId="24" borderId="23" xfId="0" applyFont="1" applyFill="1" applyBorder="1" applyAlignment="1" applyProtection="1">
      <alignment horizontal="center"/>
      <protection/>
    </xf>
    <xf numFmtId="0" fontId="24" fillId="24" borderId="25" xfId="0" applyFont="1" applyFill="1" applyBorder="1" applyAlignment="1" applyProtection="1">
      <alignment/>
      <protection/>
    </xf>
    <xf numFmtId="0" fontId="0" fillId="24" borderId="23" xfId="0" applyFill="1" applyBorder="1" applyAlignment="1" applyProtection="1">
      <alignment/>
      <protection/>
    </xf>
    <xf numFmtId="3" fontId="3" fillId="14" borderId="26" xfId="0" applyNumberFormat="1" applyFont="1" applyFill="1" applyBorder="1" applyAlignment="1" applyProtection="1">
      <alignment horizontal="center"/>
      <protection locked="0"/>
    </xf>
    <xf numFmtId="3" fontId="3" fillId="1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/>
      <protection/>
    </xf>
    <xf numFmtId="0" fontId="3" fillId="23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18" fillId="25" borderId="12" xfId="0" applyFont="1" applyFill="1" applyBorder="1" applyAlignment="1" applyProtection="1">
      <alignment/>
      <protection/>
    </xf>
    <xf numFmtId="3" fontId="0" fillId="23" borderId="27" xfId="0" applyNumberFormat="1" applyFill="1" applyBorder="1" applyAlignment="1" applyProtection="1">
      <alignment/>
      <protection/>
    </xf>
    <xf numFmtId="3" fontId="30" fillId="4" borderId="22" xfId="0" applyNumberFormat="1" applyFont="1" applyFill="1" applyBorder="1" applyAlignment="1" applyProtection="1">
      <alignment/>
      <protection locked="0"/>
    </xf>
    <xf numFmtId="0" fontId="27" fillId="4" borderId="28" xfId="0" applyFont="1" applyFill="1" applyBorder="1" applyAlignment="1" applyProtection="1">
      <alignment horizontal="center"/>
      <protection locked="0"/>
    </xf>
    <xf numFmtId="0" fontId="28" fillId="4" borderId="29" xfId="0" applyFont="1" applyFill="1" applyBorder="1" applyAlignment="1" applyProtection="1">
      <alignment horizontal="center"/>
      <protection locked="0"/>
    </xf>
    <xf numFmtId="0" fontId="28" fillId="4" borderId="30" xfId="0" applyFont="1" applyFill="1" applyBorder="1" applyAlignment="1" applyProtection="1">
      <alignment horizontal="center"/>
      <protection locked="0"/>
    </xf>
    <xf numFmtId="3" fontId="3" fillId="4" borderId="31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164" fontId="29" fillId="23" borderId="33" xfId="0" applyNumberFormat="1" applyFont="1" applyFill="1" applyBorder="1" applyAlignment="1" applyProtection="1">
      <alignment horizontal="center"/>
      <protection/>
    </xf>
    <xf numFmtId="164" fontId="26" fillId="23" borderId="34" xfId="0" applyNumberFormat="1" applyFont="1" applyFill="1" applyBorder="1" applyAlignment="1" applyProtection="1">
      <alignment horizontal="center"/>
      <protection/>
    </xf>
    <xf numFmtId="164" fontId="26" fillId="23" borderId="35" xfId="0" applyNumberFormat="1" applyFont="1" applyFill="1" applyBorder="1" applyAlignment="1" applyProtection="1">
      <alignment horizontal="center"/>
      <protection/>
    </xf>
    <xf numFmtId="3" fontId="3" fillId="14" borderId="26" xfId="0" applyNumberFormat="1" applyFont="1" applyFill="1" applyBorder="1" applyAlignment="1" applyProtection="1">
      <alignment horizontal="center"/>
      <protection locked="0"/>
    </xf>
    <xf numFmtId="0" fontId="0" fillId="14" borderId="36" xfId="0" applyFill="1" applyBorder="1" applyAlignment="1" applyProtection="1">
      <alignment horizont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nusz-szoftver.h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selection activeCell="D2" sqref="D2:G2"/>
    </sheetView>
  </sheetViews>
  <sheetFormatPr defaultColWidth="9.140625" defaultRowHeight="15"/>
  <cols>
    <col min="1" max="1" width="2.7109375" style="0" customWidth="1"/>
    <col min="2" max="2" width="1.8515625" style="0" customWidth="1"/>
    <col min="3" max="3" width="50.57421875" style="0" customWidth="1"/>
    <col min="4" max="4" width="11.7109375" style="0" customWidth="1"/>
    <col min="5" max="5" width="7.140625" style="0" customWidth="1"/>
    <col min="6" max="6" width="1.57421875" style="0" customWidth="1"/>
    <col min="7" max="7" width="11.7109375" style="0" customWidth="1"/>
    <col min="8" max="8" width="2.140625" style="0" customWidth="1"/>
    <col min="9" max="9" width="2.8515625" style="0" customWidth="1"/>
    <col min="10" max="10" width="13.57421875" style="0" customWidth="1"/>
  </cols>
  <sheetData>
    <row r="1" spans="1:29" ht="17.25" customHeight="1" thickBot="1">
      <c r="A1" s="10"/>
      <c r="B1" s="11"/>
      <c r="C1" s="12" t="s">
        <v>36</v>
      </c>
      <c r="D1" s="13"/>
      <c r="E1" s="11"/>
      <c r="F1" s="11"/>
      <c r="G1" s="81"/>
      <c r="H1" s="11"/>
      <c r="I1" s="10"/>
      <c r="J1" s="15"/>
      <c r="K1" s="16"/>
      <c r="L1" s="16"/>
      <c r="M1" s="16"/>
      <c r="N1" s="16"/>
      <c r="O1" s="15"/>
      <c r="P1" s="15"/>
      <c r="Q1" s="15"/>
      <c r="R1" s="15"/>
      <c r="S1" s="15"/>
      <c r="T1" s="15"/>
      <c r="U1" s="55"/>
      <c r="V1" s="55"/>
      <c r="W1" s="55"/>
      <c r="X1" s="55"/>
      <c r="Y1" s="55"/>
      <c r="Z1" s="55"/>
      <c r="AA1" s="55"/>
      <c r="AB1" s="55"/>
      <c r="AC1" s="55"/>
    </row>
    <row r="2" spans="1:29" ht="16.5" customHeight="1">
      <c r="A2" s="10"/>
      <c r="B2" s="49"/>
      <c r="C2" s="50" t="s">
        <v>17</v>
      </c>
      <c r="D2" s="84" t="s">
        <v>21</v>
      </c>
      <c r="E2" s="85"/>
      <c r="F2" s="85"/>
      <c r="G2" s="86"/>
      <c r="H2" s="49"/>
      <c r="I2" s="10"/>
      <c r="J2" s="15"/>
      <c r="K2" s="16"/>
      <c r="L2" s="16"/>
      <c r="M2" s="16"/>
      <c r="N2" s="16"/>
      <c r="O2" s="15"/>
      <c r="P2" s="15"/>
      <c r="Q2" s="15"/>
      <c r="R2" s="15"/>
      <c r="S2" s="15"/>
      <c r="T2" s="15"/>
      <c r="U2" s="55"/>
      <c r="V2" s="55"/>
      <c r="W2" s="55"/>
      <c r="X2" s="55" t="s">
        <v>20</v>
      </c>
      <c r="Y2" s="55"/>
      <c r="Z2" s="55"/>
      <c r="AA2" s="55"/>
      <c r="AB2" s="55"/>
      <c r="AC2" s="55"/>
    </row>
    <row r="3" spans="1:29" ht="14.25" customHeight="1">
      <c r="A3" s="10"/>
      <c r="B3" s="70"/>
      <c r="C3" s="71" t="s">
        <v>18</v>
      </c>
      <c r="D3" s="70"/>
      <c r="E3" s="87">
        <v>1</v>
      </c>
      <c r="F3" s="88"/>
      <c r="G3" s="73"/>
      <c r="H3" s="49"/>
      <c r="I3" s="10"/>
      <c r="J3" s="15"/>
      <c r="K3" s="16"/>
      <c r="L3" s="16"/>
      <c r="M3" s="16"/>
      <c r="N3" s="16"/>
      <c r="O3" s="15"/>
      <c r="P3" s="15"/>
      <c r="Q3" s="15"/>
      <c r="R3" s="15"/>
      <c r="S3" s="15"/>
      <c r="T3" s="15"/>
      <c r="U3" s="55"/>
      <c r="V3" s="55"/>
      <c r="W3" s="55"/>
      <c r="X3" s="55" t="s">
        <v>21</v>
      </c>
      <c r="Y3" s="55"/>
      <c r="Z3" s="55"/>
      <c r="AA3" s="55"/>
      <c r="AB3" s="55"/>
      <c r="AC3" s="55"/>
    </row>
    <row r="4" spans="1:29" ht="13.5" customHeight="1">
      <c r="A4" s="10"/>
      <c r="B4" s="67"/>
      <c r="C4" s="68" t="s">
        <v>19</v>
      </c>
      <c r="D4" s="69">
        <v>2</v>
      </c>
      <c r="E4" s="74"/>
      <c r="F4" s="67"/>
      <c r="G4" s="69"/>
      <c r="H4" s="49"/>
      <c r="I4" s="10"/>
      <c r="J4" s="15"/>
      <c r="K4" s="16"/>
      <c r="L4" s="16"/>
      <c r="M4" s="16"/>
      <c r="N4" s="16"/>
      <c r="O4" s="15"/>
      <c r="P4" s="15"/>
      <c r="Q4" s="15"/>
      <c r="R4" s="15"/>
      <c r="S4" s="15"/>
      <c r="T4" s="15"/>
      <c r="U4" s="55"/>
      <c r="V4" s="55"/>
      <c r="W4" s="55"/>
      <c r="X4" s="55" t="s">
        <v>22</v>
      </c>
      <c r="Y4" s="55"/>
      <c r="Z4" s="55"/>
      <c r="AA4" s="55"/>
      <c r="AB4" s="55"/>
      <c r="AC4" s="55"/>
    </row>
    <row r="5" spans="1:29" ht="13.5" customHeight="1">
      <c r="A5" s="10"/>
      <c r="B5" s="67"/>
      <c r="C5" s="72" t="s">
        <v>26</v>
      </c>
      <c r="D5" s="75"/>
      <c r="E5" s="92"/>
      <c r="F5" s="93"/>
      <c r="G5" s="76"/>
      <c r="H5" s="67"/>
      <c r="I5" s="10"/>
      <c r="J5" s="15"/>
      <c r="K5" s="16"/>
      <c r="L5" s="16"/>
      <c r="M5" s="16"/>
      <c r="N5" s="16"/>
      <c r="O5" s="15"/>
      <c r="P5" s="15"/>
      <c r="Q5" s="15"/>
      <c r="R5" s="15"/>
      <c r="S5" s="15"/>
      <c r="T5" s="15"/>
      <c r="U5" s="55"/>
      <c r="V5" s="55"/>
      <c r="W5" s="55"/>
      <c r="X5" s="55"/>
      <c r="Y5" s="55"/>
      <c r="Z5" s="55"/>
      <c r="AA5" s="55"/>
      <c r="AB5" s="55"/>
      <c r="AC5" s="55"/>
    </row>
    <row r="6" spans="1:29" ht="18" customHeight="1" thickBot="1">
      <c r="A6" s="10"/>
      <c r="B6" s="11"/>
      <c r="C6" s="12"/>
      <c r="D6" s="57" t="s">
        <v>11</v>
      </c>
      <c r="E6" s="11"/>
      <c r="F6" s="11"/>
      <c r="G6" s="14" t="s">
        <v>16</v>
      </c>
      <c r="H6" s="11"/>
      <c r="I6" s="10"/>
      <c r="J6" s="15"/>
      <c r="K6" s="16"/>
      <c r="L6" s="16"/>
      <c r="M6" s="16"/>
      <c r="N6" s="16"/>
      <c r="O6" s="15"/>
      <c r="P6" s="15"/>
      <c r="Q6" s="15"/>
      <c r="R6" s="15"/>
      <c r="S6" s="15"/>
      <c r="T6" s="15"/>
      <c r="U6" s="55"/>
      <c r="V6" s="55"/>
      <c r="W6" s="55"/>
      <c r="X6" s="55"/>
      <c r="Y6" s="55"/>
      <c r="Z6" s="55"/>
      <c r="AA6" s="55"/>
      <c r="AB6" s="55"/>
      <c r="AC6" s="55"/>
    </row>
    <row r="7" spans="1:29" ht="15">
      <c r="A7" s="17"/>
      <c r="B7" s="19"/>
      <c r="C7" s="20" t="s">
        <v>13</v>
      </c>
      <c r="D7" s="8">
        <v>212000</v>
      </c>
      <c r="E7" s="52" t="s">
        <v>0</v>
      </c>
      <c r="F7" s="21"/>
      <c r="G7" s="8">
        <v>150000</v>
      </c>
      <c r="H7" s="22"/>
      <c r="I7" s="17"/>
      <c r="J7" s="15"/>
      <c r="K7" s="23"/>
      <c r="L7" s="21"/>
      <c r="M7" s="21"/>
      <c r="N7" s="16"/>
      <c r="O7" s="15"/>
      <c r="P7" s="15"/>
      <c r="Q7" s="15"/>
      <c r="R7" s="15"/>
      <c r="S7" s="15"/>
      <c r="T7" s="15"/>
      <c r="U7" s="55"/>
      <c r="V7" s="55"/>
      <c r="W7" s="55"/>
      <c r="X7" s="55"/>
      <c r="Y7" s="55"/>
      <c r="Z7" s="55"/>
      <c r="AA7" s="55"/>
      <c r="AB7" s="55"/>
      <c r="AC7" s="55"/>
    </row>
    <row r="8" spans="1:29" ht="15">
      <c r="A8" s="17"/>
      <c r="B8" s="19"/>
      <c r="C8" s="77" t="s">
        <v>27</v>
      </c>
      <c r="D8" s="9"/>
      <c r="E8" s="52" t="s">
        <v>0</v>
      </c>
      <c r="F8" s="16"/>
      <c r="G8" s="9"/>
      <c r="H8" s="24"/>
      <c r="I8" s="17"/>
      <c r="J8" s="15"/>
      <c r="K8" s="16"/>
      <c r="L8" s="16"/>
      <c r="M8" s="16"/>
      <c r="N8" s="16"/>
      <c r="O8" s="15"/>
      <c r="P8" s="15"/>
      <c r="Q8" s="15"/>
      <c r="R8" s="15"/>
      <c r="S8" s="15"/>
      <c r="T8" s="15"/>
      <c r="U8" s="55"/>
      <c r="V8" s="55"/>
      <c r="W8" s="55"/>
      <c r="X8" s="55"/>
      <c r="Y8" s="55"/>
      <c r="Z8" s="55"/>
      <c r="AA8" s="55"/>
      <c r="AB8" s="55"/>
      <c r="AC8" s="55"/>
    </row>
    <row r="9" spans="1:29" ht="15">
      <c r="A9" s="17"/>
      <c r="B9" s="19"/>
      <c r="C9" s="25" t="s">
        <v>2</v>
      </c>
      <c r="D9" s="26">
        <f>IF(MID(D2,1,2)="Él",E3+D4-E5-D5,IF(MID(D2,1,2)="Há",E3+D4+G4-E5-D5-G5,IF(MID(D2,1,2)="Eg",E3+D4-E5-D5,0)))</f>
        <v>3</v>
      </c>
      <c r="E9" s="52" t="s">
        <v>3</v>
      </c>
      <c r="F9" s="16"/>
      <c r="G9" s="26">
        <f>IF(MID(D2,1,2)="Él",E3+G4-E5-G5,IF(MID(D2,1,2)="Há",E3+D4+G4-E5-D5-G5,IF(MID(D2,1,2)="Eg",E3+G4-E5-G5,0)))</f>
        <v>1</v>
      </c>
      <c r="H9" s="24"/>
      <c r="I9" s="17"/>
      <c r="J9" s="15"/>
      <c r="K9" s="27"/>
      <c r="L9" s="16"/>
      <c r="M9" s="16"/>
      <c r="N9" s="16"/>
      <c r="O9" s="15"/>
      <c r="P9" s="15"/>
      <c r="Q9" s="15"/>
      <c r="R9" s="15"/>
      <c r="S9" s="15"/>
      <c r="T9" s="15"/>
      <c r="U9" s="55"/>
      <c r="V9" s="55"/>
      <c r="W9" s="55"/>
      <c r="X9" s="55"/>
      <c r="Y9" s="55"/>
      <c r="Z9" s="55"/>
      <c r="AA9" s="55"/>
      <c r="AB9" s="55"/>
      <c r="AC9" s="55"/>
    </row>
    <row r="10" spans="1:29" ht="15">
      <c r="A10" s="17"/>
      <c r="B10" s="19"/>
      <c r="C10" s="28" t="s">
        <v>8</v>
      </c>
      <c r="D10" s="29">
        <f>IF(MID(D2,1,2)="Él",E3+D4+G4,IF(MID(D2,1,2)="Há",E3+D4+G4,IF(MID(D2,1,2)="Eg",E3+D4,0)))</f>
        <v>3</v>
      </c>
      <c r="E10" s="52" t="s">
        <v>3</v>
      </c>
      <c r="F10" s="16"/>
      <c r="G10" s="29">
        <f>IF(MID(D2,1,2)="Él",E3+D4+G4,IF(MID(D2,1,2)="Há",E3+D4+G4,IF(MID(D2,1,2)="Eg",E3+G4,0)))</f>
        <v>3</v>
      </c>
      <c r="H10" s="24"/>
      <c r="I10" s="17"/>
      <c r="J10" s="15"/>
      <c r="K10" s="27"/>
      <c r="L10" s="16"/>
      <c r="M10" s="16"/>
      <c r="N10" s="16"/>
      <c r="O10" s="15"/>
      <c r="P10" s="15"/>
      <c r="Q10" s="15"/>
      <c r="R10" s="15"/>
      <c r="S10" s="15"/>
      <c r="T10" s="1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ht="13.5" customHeight="1" thickBot="1">
      <c r="A11" s="17"/>
      <c r="B11" s="19"/>
      <c r="C11" s="25" t="s">
        <v>24</v>
      </c>
      <c r="D11" s="51">
        <f>IF(D10&lt;3,D9*62500,D9*206250)</f>
        <v>618750</v>
      </c>
      <c r="E11" s="52" t="s">
        <v>0</v>
      </c>
      <c r="F11" s="16"/>
      <c r="G11" s="51">
        <f>IF(G10&lt;3,G9*62500,G9*206250)</f>
        <v>206250</v>
      </c>
      <c r="H11" s="24"/>
      <c r="I11" s="17"/>
      <c r="J11" s="15"/>
      <c r="K11" s="27"/>
      <c r="L11" s="16"/>
      <c r="M11" s="16"/>
      <c r="N11" s="16"/>
      <c r="O11" s="15"/>
      <c r="P11" s="15"/>
      <c r="Q11" s="15"/>
      <c r="R11" s="15"/>
      <c r="S11" s="15"/>
      <c r="T11" s="1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ht="17.25" customHeight="1" thickBot="1">
      <c r="A12" s="17"/>
      <c r="B12" s="19"/>
      <c r="C12" s="58" t="s">
        <v>23</v>
      </c>
      <c r="D12" s="89">
        <f>IF(IF(MID(D2,1,2)="Él",E3+D4+G4,IF(MID(D2,1,2)="Há",E3+D4+G4,0))&lt;3,IF(MID(D2,1,2)="Él",E3,IF(MID(D2,1,2)="Há",E3+D4+G4-E5-D5-G5,0))*62500,IF(MID(D2,1,2)="Él",E3-E5,IF(MID(D2,1,2)="Há",E3+D4+G4-E5-D5-G5,0))*206250)</f>
        <v>206250</v>
      </c>
      <c r="E12" s="90"/>
      <c r="F12" s="90"/>
      <c r="G12" s="91"/>
      <c r="H12" s="24"/>
      <c r="I12" s="17"/>
      <c r="J12" s="15"/>
      <c r="K12" s="27"/>
      <c r="L12" s="16"/>
      <c r="M12" s="16"/>
      <c r="N12" s="16"/>
      <c r="O12" s="15"/>
      <c r="P12" s="15"/>
      <c r="Q12" s="15"/>
      <c r="R12" s="15"/>
      <c r="S12" s="15"/>
      <c r="T12" s="1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ht="14.25" customHeight="1" thickBot="1">
      <c r="A13" s="17"/>
      <c r="B13" s="63"/>
      <c r="C13" s="78" t="s">
        <v>28</v>
      </c>
      <c r="D13" s="83">
        <v>200000</v>
      </c>
      <c r="E13" s="65" t="s">
        <v>0</v>
      </c>
      <c r="F13" s="66"/>
      <c r="G13" s="64">
        <f>MIN(D11-D13,G11)</f>
        <v>206250</v>
      </c>
      <c r="H13" s="33"/>
      <c r="I13" s="17"/>
      <c r="J13" s="15"/>
      <c r="K13" s="16"/>
      <c r="L13" s="16"/>
      <c r="M13" s="16"/>
      <c r="N13" s="16"/>
      <c r="O13" s="15"/>
      <c r="P13" s="15"/>
      <c r="Q13" s="15"/>
      <c r="R13" s="15"/>
      <c r="S13" s="15"/>
      <c r="T13" s="1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ht="14.25">
      <c r="A14" s="17"/>
      <c r="B14" s="19"/>
      <c r="C14" s="80" t="s">
        <v>25</v>
      </c>
      <c r="D14" s="18"/>
      <c r="E14" s="16"/>
      <c r="F14" s="16"/>
      <c r="G14" s="18"/>
      <c r="H14" s="24"/>
      <c r="I14" s="17"/>
      <c r="J14" s="15"/>
      <c r="K14" s="16"/>
      <c r="L14" s="16"/>
      <c r="M14" s="16"/>
      <c r="N14" s="16"/>
      <c r="O14" s="15"/>
      <c r="P14" s="15"/>
      <c r="Q14" s="15"/>
      <c r="R14" s="15"/>
      <c r="S14" s="15"/>
      <c r="T14" s="1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ht="12.75" customHeight="1">
      <c r="A15" s="17"/>
      <c r="B15" s="19"/>
      <c r="C15" s="79" t="s">
        <v>29</v>
      </c>
      <c r="D15" s="31">
        <f>MAX(INT((D7+D8-202000)*0.27+0.5),0)+D7+D8</f>
        <v>214700</v>
      </c>
      <c r="E15" s="53" t="s">
        <v>0</v>
      </c>
      <c r="F15" s="32"/>
      <c r="G15" s="31">
        <f>MAX(INT((G7+G8-202000)*0.27+0.5),0)+G7+G8</f>
        <v>150000</v>
      </c>
      <c r="H15" s="33"/>
      <c r="I15" s="17"/>
      <c r="J15" s="15"/>
      <c r="K15" s="16"/>
      <c r="L15" s="16"/>
      <c r="M15" s="16"/>
      <c r="N15" s="16"/>
      <c r="O15" s="15"/>
      <c r="P15" s="15"/>
      <c r="Q15" s="15"/>
      <c r="R15" s="15"/>
      <c r="S15" s="15"/>
      <c r="T15" s="1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ht="13.5" customHeight="1">
      <c r="A16" s="17"/>
      <c r="B16" s="19"/>
      <c r="C16" s="34" t="s">
        <v>14</v>
      </c>
      <c r="D16" s="35">
        <f>MIN(D15,D13,D11)</f>
        <v>200000</v>
      </c>
      <c r="E16" s="53" t="s">
        <v>0</v>
      </c>
      <c r="F16" s="16"/>
      <c r="G16" s="35">
        <f>MIN(G15,G13,G11)</f>
        <v>150000</v>
      </c>
      <c r="H16" s="24"/>
      <c r="I16" s="17"/>
      <c r="J16" s="15"/>
      <c r="K16" s="16"/>
      <c r="L16" s="16"/>
      <c r="M16" s="16"/>
      <c r="N16" s="16"/>
      <c r="O16" s="15"/>
      <c r="P16" s="15"/>
      <c r="Q16" s="15"/>
      <c r="R16" s="15"/>
      <c r="S16" s="15"/>
      <c r="T16" s="1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4.25">
      <c r="A17" s="17"/>
      <c r="B17" s="19"/>
      <c r="C17" s="37" t="s">
        <v>10</v>
      </c>
      <c r="D17" s="31">
        <f>INT((D15-D16)*0.16+0.5)</f>
        <v>2352</v>
      </c>
      <c r="E17" s="53" t="s">
        <v>0</v>
      </c>
      <c r="F17" s="16"/>
      <c r="G17" s="31">
        <f>INT((G15-G16)*0.16+0.5)</f>
        <v>0</v>
      </c>
      <c r="H17" s="24"/>
      <c r="I17" s="17"/>
      <c r="J17" s="15"/>
      <c r="K17" s="36"/>
      <c r="L17" s="32"/>
      <c r="M17" s="32"/>
      <c r="N17" s="16"/>
      <c r="O17" s="15"/>
      <c r="P17" s="15"/>
      <c r="Q17" s="15"/>
      <c r="R17" s="15"/>
      <c r="S17" s="15"/>
      <c r="T17" s="1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ht="14.25" customHeight="1">
      <c r="A18" s="17"/>
      <c r="B18" s="19"/>
      <c r="C18" s="39" t="s">
        <v>4</v>
      </c>
      <c r="D18" s="38"/>
      <c r="E18" s="54"/>
      <c r="F18" s="16"/>
      <c r="G18" s="38"/>
      <c r="H18" s="24"/>
      <c r="I18" s="17"/>
      <c r="J18" s="15"/>
      <c r="K18" s="36"/>
      <c r="L18" s="32"/>
      <c r="M18" s="32"/>
      <c r="N18" s="16"/>
      <c r="O18" s="15"/>
      <c r="P18" s="15"/>
      <c r="Q18" s="15"/>
      <c r="R18" s="15"/>
      <c r="S18" s="15"/>
      <c r="T18" s="1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14.25">
      <c r="A19" s="17"/>
      <c r="B19" s="19"/>
      <c r="C19" s="30" t="s">
        <v>9</v>
      </c>
      <c r="D19" s="35">
        <f>INT(MIN(12*(D7+D8),366*21700)/12*0.1+0.5)</f>
        <v>21200</v>
      </c>
      <c r="E19" s="53" t="s">
        <v>0</v>
      </c>
      <c r="F19" s="32"/>
      <c r="G19" s="35">
        <f>INT(MIN(12*(G7+G8),366*21700)/12*0.1+0.5)</f>
        <v>15000</v>
      </c>
      <c r="H19" s="33"/>
      <c r="I19" s="17"/>
      <c r="J19" s="15"/>
      <c r="K19" s="16"/>
      <c r="L19" s="16"/>
      <c r="M19" s="16"/>
      <c r="N19" s="16"/>
      <c r="O19" s="15"/>
      <c r="P19" s="15"/>
      <c r="Q19" s="15"/>
      <c r="R19" s="15"/>
      <c r="S19" s="15"/>
      <c r="T19" s="1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ht="14.25">
      <c r="A20" s="17"/>
      <c r="B20" s="19"/>
      <c r="C20" s="30" t="s">
        <v>7</v>
      </c>
      <c r="D20" s="31">
        <f>INT((D7+D8)*0.04+0.5)</f>
        <v>8480</v>
      </c>
      <c r="E20" s="53" t="s">
        <v>0</v>
      </c>
      <c r="F20" s="16"/>
      <c r="G20" s="31">
        <f>INT((G7+G8)*0.04+0.5)</f>
        <v>6000</v>
      </c>
      <c r="H20" s="24"/>
      <c r="I20" s="17"/>
      <c r="J20" s="15"/>
      <c r="K20" s="16"/>
      <c r="L20" s="16"/>
      <c r="M20" s="16"/>
      <c r="N20" s="16"/>
      <c r="O20" s="15"/>
      <c r="P20" s="15"/>
      <c r="Q20" s="15"/>
      <c r="R20" s="15"/>
      <c r="S20" s="15"/>
      <c r="T20" s="1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14.25">
      <c r="A21" s="17"/>
      <c r="B21" s="19"/>
      <c r="C21" s="79" t="s">
        <v>30</v>
      </c>
      <c r="D21" s="31">
        <f>INT((D7+D8)*0.03+0.5)</f>
        <v>6360</v>
      </c>
      <c r="E21" s="53" t="s">
        <v>0</v>
      </c>
      <c r="F21" s="32"/>
      <c r="G21" s="31">
        <f>INT((G7+G8)*0.03+0.5)</f>
        <v>4500</v>
      </c>
      <c r="H21" s="33"/>
      <c r="I21" s="17"/>
      <c r="J21" s="15"/>
      <c r="K21" s="36"/>
      <c r="L21" s="32"/>
      <c r="M21" s="16"/>
      <c r="N21" s="16"/>
      <c r="O21" s="15"/>
      <c r="P21" s="15"/>
      <c r="Q21" s="15"/>
      <c r="R21" s="15"/>
      <c r="S21" s="15"/>
      <c r="T21" s="1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4.25">
      <c r="A22" s="17"/>
      <c r="B22" s="19"/>
      <c r="C22" s="30" t="s">
        <v>5</v>
      </c>
      <c r="D22" s="40">
        <f>INT((D7+D8)*0.015+0.5)</f>
        <v>3180</v>
      </c>
      <c r="E22" s="53" t="s">
        <v>0</v>
      </c>
      <c r="F22" s="32"/>
      <c r="G22" s="40">
        <f>INT((G7+G8)*0.015+0.5)</f>
        <v>2250</v>
      </c>
      <c r="H22" s="33"/>
      <c r="I22" s="17"/>
      <c r="J22" s="15"/>
      <c r="K22" s="16"/>
      <c r="L22" s="16"/>
      <c r="M22" s="16"/>
      <c r="N22" s="16"/>
      <c r="O22" s="15"/>
      <c r="P22" s="15"/>
      <c r="Q22" s="15"/>
      <c r="R22" s="15"/>
      <c r="S22" s="15"/>
      <c r="T22" s="1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5">
      <c r="A23" s="17"/>
      <c r="B23" s="19"/>
      <c r="C23" s="41" t="s">
        <v>6</v>
      </c>
      <c r="D23" s="42">
        <f>D7+D8-D17-D19-D20-D21-D22</f>
        <v>170428</v>
      </c>
      <c r="E23" s="53" t="s">
        <v>0</v>
      </c>
      <c r="F23" s="16"/>
      <c r="G23" s="42">
        <f>G7+G8-G17-G19-G20-G21-G22</f>
        <v>122250</v>
      </c>
      <c r="H23" s="24"/>
      <c r="I23" s="17"/>
      <c r="J23" s="15"/>
      <c r="K23" s="36"/>
      <c r="L23" s="32"/>
      <c r="M23" s="32"/>
      <c r="N23" s="16"/>
      <c r="O23" s="15"/>
      <c r="P23" s="15"/>
      <c r="Q23" s="15"/>
      <c r="R23" s="15"/>
      <c r="S23" s="15"/>
      <c r="T23" s="1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2.75" customHeight="1">
      <c r="A24" s="17"/>
      <c r="B24" s="19"/>
      <c r="C24" s="16" t="s">
        <v>31</v>
      </c>
      <c r="D24" s="16"/>
      <c r="E24" s="16"/>
      <c r="F24" s="16"/>
      <c r="G24" s="16"/>
      <c r="H24" s="24"/>
      <c r="I24" s="17"/>
      <c r="J24" s="15"/>
      <c r="K24" s="16"/>
      <c r="L24" s="16"/>
      <c r="M24" s="16"/>
      <c r="N24" s="16"/>
      <c r="O24" s="15"/>
      <c r="P24" s="15"/>
      <c r="Q24" s="15"/>
      <c r="R24" s="15"/>
      <c r="S24" s="15"/>
      <c r="T24" s="1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12.75" customHeight="1">
      <c r="A25" s="17"/>
      <c r="B25" s="19"/>
      <c r="C25" s="59" t="s">
        <v>35</v>
      </c>
      <c r="D25" s="31">
        <f>INT((D7+D8)*0.015+0.5)</f>
        <v>3180</v>
      </c>
      <c r="E25" s="53" t="s">
        <v>0</v>
      </c>
      <c r="F25" s="16"/>
      <c r="G25" s="31">
        <f>INT((G7+G8)*0.015+0.5)</f>
        <v>2250</v>
      </c>
      <c r="H25" s="24"/>
      <c r="I25" s="17"/>
      <c r="J25" s="15"/>
      <c r="K25" s="16"/>
      <c r="L25" s="16"/>
      <c r="M25" s="16"/>
      <c r="N25" s="16"/>
      <c r="O25" s="15"/>
      <c r="P25" s="15"/>
      <c r="Q25" s="15"/>
      <c r="R25" s="15"/>
      <c r="S25" s="15"/>
      <c r="T25" s="1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14.25">
      <c r="A26" s="17"/>
      <c r="B26" s="19"/>
      <c r="C26" s="59" t="s">
        <v>32</v>
      </c>
      <c r="D26" s="31">
        <f>INT((D7+D8)*0.27+0.5)</f>
        <v>57240</v>
      </c>
      <c r="E26" s="53" t="s">
        <v>0</v>
      </c>
      <c r="F26" s="16"/>
      <c r="G26" s="31">
        <f>INT((G7+G8)*0.27+0.5)</f>
        <v>40500</v>
      </c>
      <c r="H26" s="24"/>
      <c r="I26" s="17"/>
      <c r="J26" s="15"/>
      <c r="K26" s="36"/>
      <c r="L26" s="32"/>
      <c r="M26" s="32"/>
      <c r="N26" s="16"/>
      <c r="O26" s="15"/>
      <c r="P26" s="15"/>
      <c r="Q26" s="15"/>
      <c r="R26" s="15"/>
      <c r="S26" s="15"/>
      <c r="T26" s="1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ht="14.25">
      <c r="A27" s="17"/>
      <c r="B27" s="19"/>
      <c r="C27" s="59" t="s">
        <v>33</v>
      </c>
      <c r="D27" s="31">
        <f>MAX(MIN(INT(D7*0.215+0.5),16125)-MAX(D7-75000,0)*0.14,0)*(-1)</f>
        <v>0</v>
      </c>
      <c r="E27" s="53" t="s">
        <v>0</v>
      </c>
      <c r="F27" s="16"/>
      <c r="G27" s="31">
        <f>MAX(MIN(INT(G7*0.215+0.5),16125)-MAX(G7-75000,0)*0.14,0)*(-1)</f>
        <v>-5624.999999999998</v>
      </c>
      <c r="H27" s="24"/>
      <c r="I27" s="17"/>
      <c r="J27" s="15"/>
      <c r="K27" s="36"/>
      <c r="L27" s="32"/>
      <c r="M27" s="32"/>
      <c r="N27" s="16"/>
      <c r="O27" s="15"/>
      <c r="P27" s="15"/>
      <c r="Q27" s="15"/>
      <c r="R27" s="15"/>
      <c r="S27" s="15"/>
      <c r="T27" s="1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15" thickBot="1">
      <c r="A28" s="17"/>
      <c r="B28" s="60"/>
      <c r="C28" s="61" t="s">
        <v>34</v>
      </c>
      <c r="D28" s="82">
        <f>D25+D26+D27</f>
        <v>60420</v>
      </c>
      <c r="E28" s="65" t="s">
        <v>0</v>
      </c>
      <c r="F28" s="66"/>
      <c r="G28" s="82">
        <f>G25+G26+G27</f>
        <v>37125</v>
      </c>
      <c r="H28" s="62"/>
      <c r="I28" s="17"/>
      <c r="J28" s="15"/>
      <c r="K28" s="16"/>
      <c r="L28" s="16"/>
      <c r="M28" s="16"/>
      <c r="N28" s="16"/>
      <c r="O28" s="15"/>
      <c r="P28" s="15"/>
      <c r="Q28" s="15"/>
      <c r="R28" s="15"/>
      <c r="S28" s="15"/>
      <c r="T28" s="1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18.75" customHeight="1">
      <c r="A29" s="43"/>
      <c r="B29" s="43"/>
      <c r="C29" s="44" t="s">
        <v>1</v>
      </c>
      <c r="D29" s="45" t="s">
        <v>15</v>
      </c>
      <c r="E29" s="43"/>
      <c r="F29" s="43"/>
      <c r="G29" s="43"/>
      <c r="H29" s="43"/>
      <c r="I29" s="43"/>
      <c r="J29" s="15"/>
      <c r="K29" s="36"/>
      <c r="L29" s="32"/>
      <c r="M29" s="32"/>
      <c r="N29" s="16"/>
      <c r="O29" s="15"/>
      <c r="P29" s="15"/>
      <c r="Q29" s="15"/>
      <c r="R29" s="15"/>
      <c r="S29" s="15"/>
      <c r="T29" s="1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14.25">
      <c r="A30" s="16"/>
      <c r="B30" s="16"/>
      <c r="C30" s="46" t="s">
        <v>12</v>
      </c>
      <c r="D30" s="16"/>
      <c r="E30" s="32"/>
      <c r="F30" s="16"/>
      <c r="G30" s="16"/>
      <c r="H30" s="16"/>
      <c r="I30" s="16"/>
      <c r="J30" s="47"/>
      <c r="K30" s="36"/>
      <c r="L30" s="32"/>
      <c r="M30" s="32"/>
      <c r="N30" s="16"/>
      <c r="O30" s="15"/>
      <c r="P30" s="15"/>
      <c r="Q30" s="15"/>
      <c r="R30" s="15"/>
      <c r="S30" s="15"/>
      <c r="T30" s="1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14.25">
      <c r="A31" s="16"/>
      <c r="B31" s="16"/>
      <c r="C31" s="16"/>
      <c r="D31" s="3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5"/>
      <c r="P31" s="15"/>
      <c r="Q31" s="15"/>
      <c r="R31" s="15"/>
      <c r="S31" s="15"/>
      <c r="T31" s="1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14.25">
      <c r="A32" s="16"/>
      <c r="B32" s="16"/>
      <c r="C32" s="32"/>
      <c r="D32" s="48">
        <f>IF(D10=7,10160000,0)</f>
        <v>0</v>
      </c>
      <c r="E32" s="32"/>
      <c r="F32" s="16"/>
      <c r="G32" s="16"/>
      <c r="H32" s="16"/>
      <c r="I32" s="16"/>
      <c r="J32" s="32"/>
      <c r="K32" s="36"/>
      <c r="L32" s="32"/>
      <c r="M32" s="32"/>
      <c r="N32" s="16"/>
      <c r="O32" s="15"/>
      <c r="P32" s="15"/>
      <c r="Q32" s="15"/>
      <c r="R32" s="15"/>
      <c r="S32" s="15"/>
      <c r="T32" s="1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4.25">
      <c r="A33" s="16"/>
      <c r="B33" s="16"/>
      <c r="C33" s="16"/>
      <c r="D33" s="3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5"/>
      <c r="P33" s="15"/>
      <c r="Q33" s="15"/>
      <c r="R33" s="15"/>
      <c r="S33" s="15"/>
      <c r="T33" s="1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14.25">
      <c r="A34" s="16"/>
      <c r="B34" s="16"/>
      <c r="C34" s="47"/>
      <c r="D34" s="16"/>
      <c r="E34" s="32"/>
      <c r="F34" s="16"/>
      <c r="G34" s="16"/>
      <c r="H34" s="16"/>
      <c r="I34" s="16"/>
      <c r="J34" s="47"/>
      <c r="K34" s="36"/>
      <c r="L34" s="32"/>
      <c r="M34" s="32"/>
      <c r="N34" s="16"/>
      <c r="O34" s="15"/>
      <c r="P34" s="15"/>
      <c r="Q34" s="15"/>
      <c r="R34" s="15"/>
      <c r="S34" s="15"/>
      <c r="T34" s="1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4.25">
      <c r="A35" s="16"/>
      <c r="B35" s="16"/>
      <c r="C35" s="16"/>
      <c r="D35" s="3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5"/>
      <c r="P35" s="15"/>
      <c r="Q35" s="15"/>
      <c r="R35" s="15"/>
      <c r="S35" s="15"/>
      <c r="T35" s="1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4.25">
      <c r="A36" s="16"/>
      <c r="B36" s="16"/>
      <c r="C36" s="32"/>
      <c r="D36" s="16"/>
      <c r="E36" s="32"/>
      <c r="F36" s="16"/>
      <c r="G36" s="16"/>
      <c r="H36" s="16"/>
      <c r="I36" s="16"/>
      <c r="J36" s="32"/>
      <c r="K36" s="36"/>
      <c r="L36" s="32"/>
      <c r="M36" s="32"/>
      <c r="N36" s="16"/>
      <c r="O36" s="15"/>
      <c r="P36" s="15"/>
      <c r="Q36" s="15"/>
      <c r="R36" s="15"/>
      <c r="S36" s="15"/>
      <c r="T36" s="1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" customHeight="1">
      <c r="A37" s="16"/>
      <c r="B37" s="16"/>
      <c r="C37" s="16"/>
      <c r="D37" s="3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5"/>
      <c r="P37" s="15"/>
      <c r="Q37" s="15"/>
      <c r="R37" s="15"/>
      <c r="S37" s="15"/>
      <c r="T37" s="1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ht="14.25">
      <c r="A38" s="16"/>
      <c r="B38" s="16"/>
      <c r="C38" s="32"/>
      <c r="D38" s="16"/>
      <c r="E38" s="32"/>
      <c r="F38" s="16"/>
      <c r="G38" s="16"/>
      <c r="H38" s="16"/>
      <c r="I38" s="16"/>
      <c r="J38" s="32"/>
      <c r="K38" s="36"/>
      <c r="L38" s="32"/>
      <c r="M38" s="32"/>
      <c r="N38" s="16"/>
      <c r="O38" s="15"/>
      <c r="P38" s="15"/>
      <c r="Q38" s="15"/>
      <c r="R38" s="15"/>
      <c r="S38" s="15"/>
      <c r="T38" s="1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ht="14.25">
      <c r="A39" s="16"/>
      <c r="B39" s="16"/>
      <c r="C39" s="16"/>
      <c r="D39" s="3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5"/>
      <c r="P39" s="15"/>
      <c r="Q39" s="15"/>
      <c r="R39" s="15"/>
      <c r="S39" s="15"/>
      <c r="T39" s="1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ht="14.25">
      <c r="A40" s="16"/>
      <c r="B40" s="16"/>
      <c r="C40" s="56"/>
      <c r="D40" s="16"/>
      <c r="E40" s="32"/>
      <c r="F40" s="16"/>
      <c r="G40" s="16"/>
      <c r="H40" s="16"/>
      <c r="I40" s="16"/>
      <c r="J40" s="56"/>
      <c r="K40" s="36"/>
      <c r="L40" s="32"/>
      <c r="M40" s="32"/>
      <c r="N40" s="16"/>
      <c r="O40" s="15"/>
      <c r="P40" s="15"/>
      <c r="Q40" s="15"/>
      <c r="R40" s="15"/>
      <c r="S40" s="15"/>
      <c r="T40" s="1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ht="14.25">
      <c r="A41" s="16"/>
      <c r="B41" s="16"/>
      <c r="C41" s="16"/>
      <c r="D41" s="3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  <c r="P41" s="15"/>
      <c r="Q41" s="15"/>
      <c r="R41" s="15"/>
      <c r="S41" s="15"/>
      <c r="T41" s="1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ht="14.25">
      <c r="A42" s="16"/>
      <c r="B42" s="16"/>
      <c r="C42" s="56"/>
      <c r="D42" s="16"/>
      <c r="E42" s="32"/>
      <c r="F42" s="16"/>
      <c r="G42" s="16"/>
      <c r="H42" s="16"/>
      <c r="I42" s="16"/>
      <c r="J42" s="56"/>
      <c r="K42" s="36"/>
      <c r="L42" s="32"/>
      <c r="M42" s="32"/>
      <c r="N42" s="16"/>
      <c r="O42" s="15"/>
      <c r="P42" s="15"/>
      <c r="Q42" s="15"/>
      <c r="R42" s="15"/>
      <c r="S42" s="15"/>
      <c r="T42" s="1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ht="14.25">
      <c r="A43" s="16"/>
      <c r="B43" s="16"/>
      <c r="C43" s="16"/>
      <c r="D43" s="3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5"/>
      <c r="P43" s="15"/>
      <c r="Q43" s="15"/>
      <c r="R43" s="15"/>
      <c r="S43" s="15"/>
      <c r="T43" s="15"/>
      <c r="U43" s="55"/>
      <c r="V43" s="55"/>
      <c r="W43" s="55"/>
      <c r="X43" s="55"/>
      <c r="Y43" s="55"/>
      <c r="Z43" s="55"/>
      <c r="AA43" s="55"/>
      <c r="AB43" s="55"/>
      <c r="AC43" s="55"/>
    </row>
    <row r="44" spans="1:20" ht="14.25">
      <c r="A44" s="2"/>
      <c r="B44" s="2"/>
      <c r="C44" s="3"/>
      <c r="D44" s="2"/>
      <c r="E44" s="5"/>
      <c r="F44" s="2"/>
      <c r="G44" s="2"/>
      <c r="H44" s="2"/>
      <c r="I44" s="2"/>
      <c r="J44" s="3"/>
      <c r="K44" s="4"/>
      <c r="L44" s="5"/>
      <c r="M44" s="3"/>
      <c r="N44" s="2"/>
      <c r="O44" s="1"/>
      <c r="P44" s="1"/>
      <c r="Q44" s="1"/>
      <c r="R44" s="1"/>
      <c r="S44" s="1"/>
      <c r="T44" s="1"/>
    </row>
    <row r="45" spans="1:20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</row>
    <row r="46" spans="1:20" ht="14.25">
      <c r="A46" s="2"/>
      <c r="B46" s="2"/>
      <c r="C46" s="6"/>
      <c r="D46" s="1"/>
      <c r="E46" s="2"/>
      <c r="F46" s="2"/>
      <c r="G46" s="2"/>
      <c r="H46" s="2"/>
      <c r="I46" s="2"/>
      <c r="J46" s="6"/>
      <c r="K46" s="2"/>
      <c r="L46" s="2"/>
      <c r="M46" s="2"/>
      <c r="N46" s="2"/>
      <c r="O46" s="1"/>
      <c r="P46" s="1"/>
      <c r="Q46" s="1"/>
      <c r="R46" s="1"/>
      <c r="S46" s="1"/>
      <c r="T46" s="1"/>
    </row>
    <row r="47" spans="1:20" ht="14.25">
      <c r="A47" s="1"/>
      <c r="B47" s="1"/>
      <c r="C47" s="1"/>
      <c r="D47" s="1"/>
      <c r="E47" s="1"/>
      <c r="F47" s="1"/>
      <c r="G47" s="1"/>
      <c r="H47" s="2"/>
      <c r="I47" s="2"/>
      <c r="J47" s="3"/>
      <c r="K47" s="2"/>
      <c r="L47" s="2"/>
      <c r="M47" s="2"/>
      <c r="N47" s="2"/>
      <c r="O47" s="1"/>
      <c r="P47" s="1"/>
      <c r="Q47" s="1"/>
      <c r="R47" s="1"/>
      <c r="S47" s="1"/>
      <c r="T47" s="1"/>
    </row>
    <row r="48" spans="1:20" ht="14.25">
      <c r="A48" s="1"/>
      <c r="B48" s="1"/>
      <c r="C48" s="1"/>
      <c r="D48" s="1"/>
      <c r="E48" s="1"/>
      <c r="F48" s="1"/>
      <c r="G48" s="1"/>
      <c r="H48" s="2"/>
      <c r="I48" s="2"/>
      <c r="J48" s="7"/>
      <c r="K48" s="2"/>
      <c r="L48" s="2"/>
      <c r="M48" s="2"/>
      <c r="N48" s="2"/>
      <c r="O48" s="1"/>
      <c r="P48" s="1"/>
      <c r="Q48" s="1"/>
      <c r="R48" s="1"/>
      <c r="S48" s="1"/>
      <c r="T48" s="1"/>
    </row>
    <row r="49" spans="1:20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7" ht="14.25">
      <c r="A65" s="1"/>
      <c r="B65" s="1"/>
      <c r="C65" s="1"/>
      <c r="E65" s="1"/>
      <c r="F65" s="1"/>
      <c r="G65" s="1"/>
    </row>
  </sheetData>
  <sheetProtection password="C6A1" sheet="1" selectLockedCells="1"/>
  <mergeCells count="4">
    <mergeCell ref="D2:G2"/>
    <mergeCell ref="E3:F3"/>
    <mergeCell ref="D12:G12"/>
    <mergeCell ref="E5:F5"/>
  </mergeCells>
  <dataValidations count="1">
    <dataValidation type="list" allowBlank="1" showInputMessage="1" showErrorMessage="1" sqref="D2:G2">
      <formula1>$X$2:$X$4</formula1>
    </dataValidation>
  </dataValidations>
  <hyperlinks>
    <hyperlink ref="D29" r:id="rId1" display="www.venusz-szoftver.h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AngyalJ</dc:creator>
  <cp:keywords/>
  <dc:description/>
  <cp:lastModifiedBy>Vénusz Szoftver Kft.</cp:lastModifiedBy>
  <dcterms:created xsi:type="dcterms:W3CDTF">2009-06-21T13:54:24Z</dcterms:created>
  <dcterms:modified xsi:type="dcterms:W3CDTF">2012-01-14T12:29:09Z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