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VA2012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<sst xmlns="http://schemas.openxmlformats.org/spreadsheetml/2006/main" count="74" uniqueCount="36">
  <si>
    <t>Forint</t>
  </si>
  <si>
    <t>© Angyal József okleveles adószakértő</t>
  </si>
  <si>
    <t>EVA</t>
  </si>
  <si>
    <t>Bevétel költségtartalma % ban</t>
  </si>
  <si>
    <t>Visszaigényelhető áfa</t>
  </si>
  <si>
    <t>Osztalék alap</t>
  </si>
  <si>
    <t>Nettó személyes közreműködői díj</t>
  </si>
  <si>
    <t>Összes Nettó jövedelem</t>
  </si>
  <si>
    <t>Áfa tartalom (27%)</t>
  </si>
  <si>
    <t>Összehasonlító kalkulátor 2012</t>
  </si>
  <si>
    <t>Magánszemélytől levont járulékok (18,5%)</t>
  </si>
  <si>
    <t>Befizetendő áfa</t>
  </si>
  <si>
    <t>16 % Osztalék szja</t>
  </si>
  <si>
    <t>14% egészségügyi hozzájárulás</t>
  </si>
  <si>
    <t>Összes befizetettt adó, járulék</t>
  </si>
  <si>
    <t>Személyi jövedelemadó</t>
  </si>
  <si>
    <t>---------------</t>
  </si>
  <si>
    <t>www.venusz-szoftver.hu</t>
  </si>
  <si>
    <t>Szociális hozzájárulás adó (27%)</t>
  </si>
  <si>
    <t>Bruttó bevétel (Max. 30 millió)</t>
  </si>
  <si>
    <t xml:space="preserve">Személyes közr. bruttó éves díja (12*108 eFt) </t>
  </si>
  <si>
    <t>Iparűzési adó</t>
  </si>
  <si>
    <t>Áfás költségtartalom</t>
  </si>
  <si>
    <t>Összes bruttó bevétel</t>
  </si>
  <si>
    <t>Az iparűzési adó 2%-os számításánál figyelembe vesszük a számlás költségtartalmat is.</t>
  </si>
  <si>
    <t>A 14%-os ehonál a 450 eFt maximumot csökkentjük a személyes közreműködés utáni egészségbiztosítási járulékkal</t>
  </si>
  <si>
    <t>A 14%-os eho összege nagyobb lehet több tulajdonos esetén (pl. kft.)</t>
  </si>
  <si>
    <t xml:space="preserve">1,5% -os szakképzési hozzájárulás is felmerülhet költségként a társasági adó hatálya alatt. </t>
  </si>
  <si>
    <t>Nem evás vállalkozó igénybe veheti a családi kedvezményt az szja terhére. Ezt is figyelembe lehet venni.</t>
  </si>
  <si>
    <t>A %-os költségtartalom egy becsült érték. Nem minden számla tartalmaz visszaigényelhető áfát, illetve nem mindegyik csökkenti a HIPA alapját.</t>
  </si>
  <si>
    <t>A személyes közreműködői díj lehet több is, mint a garantált bérminimum, illetve speciális esetben lehet kevesebb is.</t>
  </si>
  <si>
    <t>Társaságiadó/Szja</t>
  </si>
  <si>
    <t>EVA / Társasági adó (Szja) adóalapja</t>
  </si>
  <si>
    <t>EVA / Társasági adó (Szja) (37% / 10%)</t>
  </si>
  <si>
    <t>A "zöld" színű mezőket kell kitölteni, a többit számolja a kalkulátor.</t>
  </si>
  <si>
    <t>Társasági adó hatálya alatt nem kell kötelezően osztalékként felvenni az adózott eredményt.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</si>
</sst>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sz val="9"/>
      <color indexed="53"/>
      <name val="Tahoma"/>
      <family val="2"/>
    </font>
    <font>
      <b/>
      <sz val="14"/>
      <color indexed="60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8"/>
      <name val="Calibri"/>
      <family val="2"/>
    </font>
    <font>
      <i/>
      <sz val="8"/>
      <color indexed="8"/>
      <name val="Tahoma"/>
      <family val="2"/>
    </font>
    <font>
      <b/>
      <sz val="12"/>
      <color indexed="60"/>
      <name val="Tahoma"/>
      <family val="2"/>
    </font>
    <font>
      <b/>
      <i/>
      <sz val="9"/>
      <color indexed="53"/>
      <name val="Tahoma"/>
      <family val="2"/>
    </font>
    <font>
      <sz val="11"/>
      <color indexed="13"/>
      <name val="Calibri"/>
      <family val="2"/>
    </font>
    <font>
      <u val="single"/>
      <sz val="10"/>
      <color indexed="13"/>
      <name val="Calibri"/>
      <family val="2"/>
    </font>
    <font>
      <b/>
      <sz val="12"/>
      <color indexed="13"/>
      <name val="Tahoma"/>
      <family val="2"/>
    </font>
    <font>
      <sz val="12"/>
      <color indexed="8"/>
      <name val="Times New Roman"/>
      <family val="1"/>
    </font>
    <font>
      <b/>
      <sz val="11"/>
      <color indexed="13"/>
      <name val="Calibri"/>
      <family val="0"/>
    </font>
    <font>
      <b/>
      <i/>
      <sz val="10"/>
      <name val="Tahoma"/>
      <family val="2"/>
    </font>
    <font>
      <sz val="12"/>
      <name val="Times New Roman"/>
      <family val="1"/>
    </font>
    <font>
      <b/>
      <sz val="12"/>
      <color indexed="13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rgb="FFFFFF00"/>
      <name val="Calibri"/>
      <family val="2"/>
    </font>
    <font>
      <b/>
      <sz val="11"/>
      <color rgb="FFFFFF0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1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12" fillId="34" borderId="14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14" fillId="34" borderId="0" xfId="0" applyFont="1" applyFill="1" applyAlignment="1">
      <alignment/>
    </xf>
    <xf numFmtId="0" fontId="16" fillId="34" borderId="14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18" fillId="34" borderId="14" xfId="0" applyFont="1" applyFill="1" applyBorder="1" applyAlignment="1">
      <alignment horizontal="center"/>
    </xf>
    <xf numFmtId="3" fontId="2" fillId="35" borderId="15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/>
    </xf>
    <xf numFmtId="3" fontId="2" fillId="36" borderId="15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17" fillId="33" borderId="0" xfId="0" applyFont="1" applyFill="1" applyAlignment="1">
      <alignment/>
    </xf>
    <xf numFmtId="3" fontId="2" fillId="37" borderId="15" xfId="0" applyNumberFormat="1" applyFont="1" applyFill="1" applyBorder="1" applyAlignment="1" applyProtection="1">
      <alignment/>
      <protection locked="0"/>
    </xf>
    <xf numFmtId="9" fontId="2" fillId="37" borderId="15" xfId="0" applyNumberFormat="1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Border="1" applyAlignment="1">
      <alignment/>
    </xf>
    <xf numFmtId="0" fontId="20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3" fontId="2" fillId="35" borderId="17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63" fillId="34" borderId="0" xfId="0" applyFont="1" applyFill="1" applyAlignment="1">
      <alignment/>
    </xf>
    <xf numFmtId="0" fontId="63" fillId="34" borderId="0" xfId="43" applyFont="1" applyFill="1" applyAlignment="1" applyProtection="1">
      <alignment/>
      <protection/>
    </xf>
    <xf numFmtId="0" fontId="15" fillId="38" borderId="0" xfId="0" applyFont="1" applyFill="1" applyAlignment="1">
      <alignment/>
    </xf>
    <xf numFmtId="3" fontId="64" fillId="38" borderId="15" xfId="0" applyNumberFormat="1" applyFont="1" applyFill="1" applyBorder="1" applyAlignment="1">
      <alignment/>
    </xf>
    <xf numFmtId="3" fontId="2" fillId="39" borderId="15" xfId="0" applyNumberFormat="1" applyFont="1" applyFill="1" applyBorder="1" applyAlignment="1">
      <alignment/>
    </xf>
    <xf numFmtId="3" fontId="2" fillId="39" borderId="15" xfId="0" applyNumberFormat="1" applyFont="1" applyFill="1" applyBorder="1" applyAlignment="1" applyProtection="1">
      <alignment/>
      <protection locked="0"/>
    </xf>
    <xf numFmtId="0" fontId="21" fillId="34" borderId="14" xfId="0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3" fontId="2" fillId="35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19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3" fontId="22" fillId="35" borderId="20" xfId="0" applyNumberFormat="1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nusz-szoftver.h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.7109375" style="0" customWidth="1"/>
    <col min="2" max="2" width="1.1484375" style="0" customWidth="1"/>
    <col min="3" max="3" width="35.421875" style="0" customWidth="1"/>
    <col min="4" max="4" width="6.00390625" style="0" customWidth="1"/>
    <col min="5" max="5" width="12.8515625" style="0" customWidth="1"/>
    <col min="6" max="6" width="5.00390625" style="0" customWidth="1"/>
    <col min="7" max="7" width="13.00390625" style="0" customWidth="1"/>
    <col min="8" max="8" width="5.140625" style="0" customWidth="1"/>
    <col min="9" max="9" width="2.57421875" style="0" customWidth="1"/>
    <col min="10" max="10" width="100.57421875" style="0" customWidth="1"/>
    <col min="11" max="11" width="75.8515625" style="0" customWidth="1"/>
    <col min="12" max="12" width="29.421875" style="0" customWidth="1"/>
  </cols>
  <sheetData>
    <row r="1" spans="1:17" ht="19.5" customHeight="1">
      <c r="A1" s="21"/>
      <c r="B1" s="22"/>
      <c r="C1" s="26" t="s">
        <v>9</v>
      </c>
      <c r="D1" s="26"/>
      <c r="E1" s="28" t="s">
        <v>2</v>
      </c>
      <c r="F1" s="24"/>
      <c r="G1" s="62" t="s">
        <v>31</v>
      </c>
      <c r="H1" s="24"/>
      <c r="I1" s="21"/>
      <c r="J1" s="1"/>
      <c r="K1" s="40"/>
      <c r="L1" s="1"/>
      <c r="M1" s="1"/>
      <c r="N1" s="1"/>
      <c r="O1" s="1"/>
      <c r="P1" s="39"/>
      <c r="Q1" s="39"/>
    </row>
    <row r="2" spans="1:17" ht="7.5" customHeight="1">
      <c r="A2" s="21"/>
      <c r="B2" s="2"/>
      <c r="C2" s="1"/>
      <c r="D2" s="1"/>
      <c r="E2" s="1"/>
      <c r="F2" s="1"/>
      <c r="G2" s="1"/>
      <c r="H2" s="1"/>
      <c r="I2" s="21"/>
      <c r="J2" s="1"/>
      <c r="K2" s="1"/>
      <c r="L2" s="1"/>
      <c r="M2" s="1"/>
      <c r="N2" s="1"/>
      <c r="O2" s="1"/>
      <c r="P2" s="39"/>
      <c r="Q2" s="39"/>
    </row>
    <row r="3" spans="1:17" ht="13.5" customHeight="1">
      <c r="A3" s="21"/>
      <c r="B3" s="2"/>
      <c r="C3" s="64" t="s">
        <v>19</v>
      </c>
      <c r="D3" s="27"/>
      <c r="E3" s="48">
        <v>10000000</v>
      </c>
      <c r="F3" s="5" t="s">
        <v>0</v>
      </c>
      <c r="G3" s="29">
        <f>E3</f>
        <v>10000000</v>
      </c>
      <c r="H3" s="5" t="s">
        <v>0</v>
      </c>
      <c r="I3" s="21"/>
      <c r="J3" s="1"/>
      <c r="K3" s="6"/>
      <c r="L3" s="41"/>
      <c r="M3" s="5"/>
      <c r="N3" s="5"/>
      <c r="O3" s="1"/>
      <c r="P3" s="39"/>
      <c r="Q3" s="39"/>
    </row>
    <row r="4" spans="1:17" ht="6.75" customHeight="1">
      <c r="A4" s="21"/>
      <c r="B4" s="2"/>
      <c r="C4" s="18"/>
      <c r="D4" s="18"/>
      <c r="E4" s="18"/>
      <c r="F4" s="5"/>
      <c r="G4" s="18"/>
      <c r="H4" s="5"/>
      <c r="I4" s="21"/>
      <c r="J4" s="1"/>
      <c r="K4" s="1"/>
      <c r="L4" s="1"/>
      <c r="M4" s="1"/>
      <c r="N4" s="1"/>
      <c r="O4" s="1"/>
      <c r="P4" s="39"/>
      <c r="Q4" s="39"/>
    </row>
    <row r="5" spans="1:17" ht="13.5" customHeight="1">
      <c r="A5" s="21"/>
      <c r="B5" s="2"/>
      <c r="C5" s="50" t="s">
        <v>8</v>
      </c>
      <c r="D5" s="18"/>
      <c r="E5" s="29">
        <f>INT(E3*0.2126+0.5)</f>
        <v>2126000</v>
      </c>
      <c r="F5" s="5" t="s">
        <v>0</v>
      </c>
      <c r="G5" s="29">
        <f>INT(G3*0.2126+0.5)</f>
        <v>2126000</v>
      </c>
      <c r="H5" s="5" t="s">
        <v>0</v>
      </c>
      <c r="I5" s="21"/>
      <c r="J5" s="1"/>
      <c r="K5" s="6"/>
      <c r="L5" s="42"/>
      <c r="M5" s="43"/>
      <c r="N5" s="5"/>
      <c r="O5" s="1"/>
      <c r="P5" s="39"/>
      <c r="Q5" s="39"/>
    </row>
    <row r="6" spans="1:17" ht="12" customHeight="1">
      <c r="A6" s="21"/>
      <c r="B6" s="2"/>
      <c r="C6" s="50" t="s">
        <v>21</v>
      </c>
      <c r="D6" s="19"/>
      <c r="E6" s="29">
        <f>INT(E3*0.01+0.5)</f>
        <v>100000</v>
      </c>
      <c r="F6" s="5" t="s">
        <v>0</v>
      </c>
      <c r="G6" s="29">
        <f>INT((G3-G5-G7+G9)*0.02+0.5)</f>
        <v>137008</v>
      </c>
      <c r="H6" s="5" t="s">
        <v>0</v>
      </c>
      <c r="I6" s="21"/>
      <c r="J6" s="72" t="s">
        <v>24</v>
      </c>
      <c r="K6" s="1"/>
      <c r="L6" s="1"/>
      <c r="M6" s="1"/>
      <c r="N6" s="1"/>
      <c r="O6" s="1"/>
      <c r="P6" s="39"/>
      <c r="Q6" s="39"/>
    </row>
    <row r="7" spans="1:17" ht="13.5" customHeight="1">
      <c r="A7" s="21"/>
      <c r="B7" s="2"/>
      <c r="C7" s="63" t="s">
        <v>3</v>
      </c>
      <c r="D7" s="49">
        <v>0.13</v>
      </c>
      <c r="E7" s="29">
        <f>INT(E3*D7+0.5)</f>
        <v>1300000</v>
      </c>
      <c r="F7" s="5" t="s">
        <v>0</v>
      </c>
      <c r="G7" s="29">
        <f>INT(D7*G3+0.5)</f>
        <v>1300000</v>
      </c>
      <c r="H7" s="5" t="s">
        <v>0</v>
      </c>
      <c r="I7" s="21"/>
      <c r="J7" s="6" t="s">
        <v>29</v>
      </c>
      <c r="K7" s="1"/>
      <c r="L7" s="44"/>
      <c r="M7" s="1"/>
      <c r="N7" s="1"/>
      <c r="O7" s="1"/>
      <c r="P7" s="39"/>
      <c r="Q7" s="39"/>
    </row>
    <row r="8" spans="1:17" ht="7.5" customHeight="1">
      <c r="A8" s="21"/>
      <c r="B8" s="2"/>
      <c r="C8" s="19"/>
      <c r="D8" s="19"/>
      <c r="E8" s="19"/>
      <c r="F8" s="5"/>
      <c r="G8" s="19"/>
      <c r="H8" s="5"/>
      <c r="I8" s="21"/>
      <c r="J8" s="1"/>
      <c r="K8" s="1"/>
      <c r="L8" s="44"/>
      <c r="M8" s="1"/>
      <c r="N8" s="1"/>
      <c r="O8" s="1"/>
      <c r="P8" s="39"/>
      <c r="Q8" s="39"/>
    </row>
    <row r="9" spans="1:17" ht="13.5" customHeight="1">
      <c r="A9" s="21"/>
      <c r="B9" s="2"/>
      <c r="C9" s="19" t="s">
        <v>4</v>
      </c>
      <c r="D9" s="19"/>
      <c r="E9" s="60">
        <f>0</f>
        <v>0</v>
      </c>
      <c r="F9" s="5" t="s">
        <v>0</v>
      </c>
      <c r="G9" s="29">
        <f>INT(G7*0.2126+0.5)</f>
        <v>276380</v>
      </c>
      <c r="H9" s="5" t="s">
        <v>0</v>
      </c>
      <c r="I9" s="21"/>
      <c r="J9" s="1"/>
      <c r="K9" s="1"/>
      <c r="L9" s="44"/>
      <c r="M9" s="1"/>
      <c r="N9" s="1"/>
      <c r="O9" s="1"/>
      <c r="P9" s="39"/>
      <c r="Q9" s="39"/>
    </row>
    <row r="10" spans="1:17" ht="15" customHeight="1">
      <c r="A10" s="21"/>
      <c r="B10" s="2"/>
      <c r="C10" s="50" t="s">
        <v>11</v>
      </c>
      <c r="D10" s="19"/>
      <c r="E10" s="55" t="s">
        <v>16</v>
      </c>
      <c r="F10" s="5"/>
      <c r="G10" s="29">
        <f>G5-G9</f>
        <v>1849620</v>
      </c>
      <c r="H10" s="5" t="s">
        <v>0</v>
      </c>
      <c r="I10" s="21"/>
      <c r="J10" s="1"/>
      <c r="K10" s="1"/>
      <c r="L10" s="1"/>
      <c r="M10" s="1"/>
      <c r="N10" s="1"/>
      <c r="O10" s="1"/>
      <c r="P10" s="39"/>
      <c r="Q10" s="39"/>
    </row>
    <row r="11" spans="1:17" ht="12.75" customHeight="1">
      <c r="A11" s="21"/>
      <c r="B11" s="2"/>
      <c r="C11" s="50" t="s">
        <v>20</v>
      </c>
      <c r="D11" s="19"/>
      <c r="E11" s="61">
        <f>12*108000</f>
        <v>1296000</v>
      </c>
      <c r="F11" s="5" t="s">
        <v>0</v>
      </c>
      <c r="G11" s="29">
        <f>E11</f>
        <v>1296000</v>
      </c>
      <c r="H11" s="5" t="s">
        <v>0</v>
      </c>
      <c r="I11" s="21"/>
      <c r="J11" s="72" t="s">
        <v>30</v>
      </c>
      <c r="K11" s="6"/>
      <c r="L11" s="35"/>
      <c r="M11" s="6"/>
      <c r="N11" s="6"/>
      <c r="O11" s="1"/>
      <c r="P11" s="39"/>
      <c r="Q11" s="39"/>
    </row>
    <row r="12" spans="1:17" ht="5.25" customHeight="1">
      <c r="A12" s="21"/>
      <c r="B12" s="2"/>
      <c r="C12" s="19"/>
      <c r="D12" s="19"/>
      <c r="E12" s="19"/>
      <c r="F12" s="5"/>
      <c r="G12" s="19"/>
      <c r="H12" s="5"/>
      <c r="I12" s="21"/>
      <c r="J12" s="1"/>
      <c r="K12" s="1"/>
      <c r="L12" s="1"/>
      <c r="M12" s="1"/>
      <c r="N12" s="1"/>
      <c r="O12" s="1"/>
      <c r="P12" s="39"/>
      <c r="Q12" s="39"/>
    </row>
    <row r="13" spans="1:17" ht="12.75" customHeight="1">
      <c r="A13" s="21"/>
      <c r="B13" s="2"/>
      <c r="C13" s="50" t="s">
        <v>18</v>
      </c>
      <c r="D13" s="19"/>
      <c r="E13" s="29">
        <f>INT(E11*1.125*0.27+0.5)</f>
        <v>393660</v>
      </c>
      <c r="F13" s="5" t="s">
        <v>0</v>
      </c>
      <c r="G13" s="29">
        <f>INT(G11*1.125*0.27+0.5)</f>
        <v>393660</v>
      </c>
      <c r="H13" s="5" t="s">
        <v>0</v>
      </c>
      <c r="I13" s="21"/>
      <c r="J13" s="73" t="s">
        <v>27</v>
      </c>
      <c r="K13" s="1"/>
      <c r="L13" s="1"/>
      <c r="M13" s="1"/>
      <c r="N13" s="1"/>
      <c r="O13" s="1"/>
      <c r="P13" s="39"/>
      <c r="Q13" s="39"/>
    </row>
    <row r="14" spans="1:17" ht="6.75" customHeight="1">
      <c r="A14" s="21"/>
      <c r="B14" s="2"/>
      <c r="C14" s="19"/>
      <c r="D14" s="19"/>
      <c r="E14" s="19"/>
      <c r="F14" s="5"/>
      <c r="G14" s="19"/>
      <c r="H14" s="5"/>
      <c r="I14" s="21"/>
      <c r="J14" s="1"/>
      <c r="K14" s="6"/>
      <c r="L14" s="35"/>
      <c r="M14" s="6"/>
      <c r="N14" s="6"/>
      <c r="O14" s="1"/>
      <c r="P14" s="39"/>
      <c r="Q14" s="39"/>
    </row>
    <row r="15" spans="1:17" ht="12.75" customHeight="1">
      <c r="A15" s="21"/>
      <c r="B15" s="2"/>
      <c r="C15" s="50" t="s">
        <v>10</v>
      </c>
      <c r="D15" s="19"/>
      <c r="E15" s="29">
        <f>INT(E11*0.1+E11*1.5*0.085+0.5)</f>
        <v>294840</v>
      </c>
      <c r="F15" s="5" t="s">
        <v>0</v>
      </c>
      <c r="G15" s="29">
        <f>INT(G11*0.1+G11*1.5*0.085+0.5)</f>
        <v>294840</v>
      </c>
      <c r="H15" s="5" t="s">
        <v>0</v>
      </c>
      <c r="I15" s="21"/>
      <c r="J15" s="1"/>
      <c r="K15" s="1"/>
      <c r="L15" s="1"/>
      <c r="M15" s="1"/>
      <c r="N15" s="1"/>
      <c r="O15" s="1"/>
      <c r="P15" s="39"/>
      <c r="Q15" s="39"/>
    </row>
    <row r="16" spans="1:17" ht="12.75" customHeight="1">
      <c r="A16" s="21"/>
      <c r="B16" s="2"/>
      <c r="C16" s="50" t="s">
        <v>15</v>
      </c>
      <c r="D16" s="19"/>
      <c r="E16" s="55" t="s">
        <v>16</v>
      </c>
      <c r="F16" s="5"/>
      <c r="G16" s="29">
        <f>INT(G11*0.16+0.5)</f>
        <v>207360</v>
      </c>
      <c r="H16" s="5" t="s">
        <v>0</v>
      </c>
      <c r="I16" s="21"/>
      <c r="J16" s="72" t="s">
        <v>28</v>
      </c>
      <c r="K16" s="6"/>
      <c r="L16" s="35"/>
      <c r="M16" s="6"/>
      <c r="N16" s="6"/>
      <c r="O16" s="1"/>
      <c r="P16" s="39"/>
      <c r="Q16" s="39"/>
    </row>
    <row r="17" spans="1:17" ht="12.75" customHeight="1">
      <c r="A17" s="21"/>
      <c r="B17" s="2"/>
      <c r="C17" s="19" t="s">
        <v>6</v>
      </c>
      <c r="D17" s="19"/>
      <c r="E17" s="29">
        <f>0</f>
        <v>0</v>
      </c>
      <c r="F17" s="5" t="s">
        <v>0</v>
      </c>
      <c r="G17" s="29">
        <f>G11-G15-G16</f>
        <v>793800</v>
      </c>
      <c r="H17" s="5" t="s">
        <v>0</v>
      </c>
      <c r="I17" s="21"/>
      <c r="J17" s="1"/>
      <c r="K17" s="6"/>
      <c r="L17" s="35"/>
      <c r="M17" s="6"/>
      <c r="N17" s="6"/>
      <c r="O17" s="1"/>
      <c r="P17" s="39"/>
      <c r="Q17" s="39"/>
    </row>
    <row r="18" spans="1:17" ht="6" customHeight="1" thickBot="1">
      <c r="A18" s="21"/>
      <c r="B18" s="3"/>
      <c r="C18" s="20"/>
      <c r="D18" s="20"/>
      <c r="E18" s="7"/>
      <c r="F18" s="4"/>
      <c r="G18" s="7"/>
      <c r="H18" s="4"/>
      <c r="I18" s="21"/>
      <c r="J18" s="1"/>
      <c r="K18" s="1"/>
      <c r="L18" s="1"/>
      <c r="M18" s="1"/>
      <c r="N18" s="1"/>
      <c r="O18" s="1"/>
      <c r="P18" s="39"/>
      <c r="Q18" s="39"/>
    </row>
    <row r="19" spans="1:17" ht="13.5" customHeight="1">
      <c r="A19" s="21"/>
      <c r="B19" s="22"/>
      <c r="C19" s="23"/>
      <c r="D19" s="23"/>
      <c r="E19" s="24"/>
      <c r="F19" s="24"/>
      <c r="G19" s="24"/>
      <c r="H19" s="24"/>
      <c r="I19" s="21"/>
      <c r="J19" s="1"/>
      <c r="K19" s="6"/>
      <c r="L19" s="35"/>
      <c r="M19" s="6"/>
      <c r="N19" s="6"/>
      <c r="O19" s="1"/>
      <c r="P19" s="39"/>
      <c r="Q19" s="39"/>
    </row>
    <row r="20" spans="1:17" ht="6" customHeight="1">
      <c r="A20" s="21"/>
      <c r="B20" s="2"/>
      <c r="E20" s="1"/>
      <c r="F20" s="1"/>
      <c r="G20" s="1"/>
      <c r="H20" s="1"/>
      <c r="I20" s="21"/>
      <c r="J20" s="1"/>
      <c r="K20" s="1"/>
      <c r="L20" s="1"/>
      <c r="M20" s="1"/>
      <c r="N20" s="1"/>
      <c r="O20" s="1"/>
      <c r="P20" s="39"/>
      <c r="Q20" s="39"/>
    </row>
    <row r="21" spans="1:17" ht="14.25" customHeight="1">
      <c r="A21" s="21"/>
      <c r="B21" s="2"/>
      <c r="C21" s="46" t="s">
        <v>32</v>
      </c>
      <c r="D21" s="17"/>
      <c r="E21" s="29">
        <f>E3</f>
        <v>10000000</v>
      </c>
      <c r="F21" s="6" t="s">
        <v>0</v>
      </c>
      <c r="G21" s="29">
        <f>MAX((G3-G5)-(G7-G9)-G11-G13-G6,0)</f>
        <v>5023712</v>
      </c>
      <c r="H21" s="6" t="s">
        <v>0</v>
      </c>
      <c r="I21" s="21"/>
      <c r="J21" s="1"/>
      <c r="K21" s="1"/>
      <c r="L21" s="1"/>
      <c r="M21" s="1"/>
      <c r="N21" s="1"/>
      <c r="O21" s="1"/>
      <c r="P21" s="39"/>
      <c r="Q21" s="39"/>
    </row>
    <row r="22" spans="1:17" ht="5.25" customHeight="1">
      <c r="A22" s="21"/>
      <c r="B22" s="2"/>
      <c r="C22" s="47"/>
      <c r="D22" s="16"/>
      <c r="E22" s="15"/>
      <c r="F22" s="6"/>
      <c r="G22" s="15"/>
      <c r="H22" s="6"/>
      <c r="I22" s="21"/>
      <c r="J22" s="1"/>
      <c r="K22" s="1"/>
      <c r="L22" s="1"/>
      <c r="M22" s="1"/>
      <c r="N22" s="1"/>
      <c r="O22" s="1"/>
      <c r="P22" s="39"/>
      <c r="Q22" s="39"/>
    </row>
    <row r="23" spans="1:17" ht="12.75" customHeight="1">
      <c r="A23" s="21"/>
      <c r="B23" s="2"/>
      <c r="C23" s="46" t="s">
        <v>33</v>
      </c>
      <c r="D23" s="16"/>
      <c r="E23" s="29">
        <f>INT(E21*0.37+0.5)</f>
        <v>3700000</v>
      </c>
      <c r="F23" s="6" t="s">
        <v>0</v>
      </c>
      <c r="G23" s="29">
        <f>INT(G21*0.1+0.5)</f>
        <v>502371</v>
      </c>
      <c r="H23" s="6" t="s">
        <v>0</v>
      </c>
      <c r="I23" s="21"/>
      <c r="J23" s="1"/>
      <c r="K23" s="1"/>
      <c r="L23" s="1"/>
      <c r="M23" s="1"/>
      <c r="N23" s="1"/>
      <c r="O23" s="1"/>
      <c r="P23" s="39"/>
      <c r="Q23" s="39"/>
    </row>
    <row r="24" spans="1:17" ht="6" customHeight="1">
      <c r="A24" s="21"/>
      <c r="B24" s="31"/>
      <c r="C24" s="46"/>
      <c r="D24" s="16"/>
      <c r="E24" s="16"/>
      <c r="F24" s="16"/>
      <c r="G24" s="16"/>
      <c r="H24" s="6"/>
      <c r="I24" s="21"/>
      <c r="J24" s="1"/>
      <c r="K24" s="1"/>
      <c r="L24" s="1"/>
      <c r="M24" s="1"/>
      <c r="N24" s="1"/>
      <c r="O24" s="1"/>
      <c r="P24" s="39"/>
      <c r="Q24" s="39"/>
    </row>
    <row r="25" spans="1:17" ht="12.75" customHeight="1">
      <c r="A25" s="21"/>
      <c r="B25" s="31"/>
      <c r="C25" s="46" t="s">
        <v>5</v>
      </c>
      <c r="D25" s="16"/>
      <c r="E25" s="29">
        <f>E3-E23-E7-E13-E15-E6</f>
        <v>4211500</v>
      </c>
      <c r="F25" s="6" t="s">
        <v>0</v>
      </c>
      <c r="G25" s="29">
        <f>G21-G23</f>
        <v>4521341</v>
      </c>
      <c r="H25" s="6" t="s">
        <v>0</v>
      </c>
      <c r="I25" s="21"/>
      <c r="J25" s="73" t="s">
        <v>35</v>
      </c>
      <c r="K25" s="36"/>
      <c r="L25" s="35"/>
      <c r="M25" s="6"/>
      <c r="N25" s="1"/>
      <c r="O25" s="1"/>
      <c r="P25" s="39"/>
      <c r="Q25" s="39"/>
    </row>
    <row r="26" spans="1:17" ht="6" customHeight="1">
      <c r="A26" s="21"/>
      <c r="B26" s="31"/>
      <c r="C26" s="46"/>
      <c r="D26" s="30"/>
      <c r="E26" s="30"/>
      <c r="F26" s="30"/>
      <c r="G26" s="30"/>
      <c r="H26" s="6"/>
      <c r="I26" s="21"/>
      <c r="J26" s="1"/>
      <c r="K26" s="6"/>
      <c r="L26" s="35"/>
      <c r="M26" s="6"/>
      <c r="N26" s="6"/>
      <c r="O26" s="1"/>
      <c r="P26" s="39"/>
      <c r="Q26" s="39"/>
    </row>
    <row r="27" spans="1:17" ht="13.5" customHeight="1">
      <c r="A27" s="21"/>
      <c r="B27" s="31"/>
      <c r="C27" s="46" t="s">
        <v>12</v>
      </c>
      <c r="D27" s="16"/>
      <c r="E27" s="55" t="s">
        <v>16</v>
      </c>
      <c r="F27" s="6"/>
      <c r="G27" s="29">
        <f>INT(G25*0.16+0.5)</f>
        <v>723415</v>
      </c>
      <c r="H27" s="6" t="s">
        <v>0</v>
      </c>
      <c r="I27" s="21"/>
      <c r="J27" s="1"/>
      <c r="K27" s="6"/>
      <c r="L27" s="35"/>
      <c r="M27" s="6"/>
      <c r="N27" s="6"/>
      <c r="O27" s="1"/>
      <c r="P27" s="39"/>
      <c r="Q27" s="39"/>
    </row>
    <row r="28" spans="1:17" ht="14.25" customHeight="1" thickBot="1">
      <c r="A28" s="21"/>
      <c r="B28" s="3"/>
      <c r="C28" s="51" t="s">
        <v>13</v>
      </c>
      <c r="D28" s="52"/>
      <c r="E28" s="55" t="s">
        <v>16</v>
      </c>
      <c r="F28" s="52"/>
      <c r="G28" s="53">
        <f>MIN(INT(G25*0.14+0.5),450000-G11*1.5*0.07)</f>
        <v>313920</v>
      </c>
      <c r="H28" s="54" t="s">
        <v>0</v>
      </c>
      <c r="I28" s="21"/>
      <c r="J28" s="34" t="s">
        <v>25</v>
      </c>
      <c r="K28" s="1"/>
      <c r="L28" s="1"/>
      <c r="M28" s="1"/>
      <c r="N28" s="1"/>
      <c r="O28" s="1"/>
      <c r="P28" s="39"/>
      <c r="Q28" s="39"/>
    </row>
    <row r="29" spans="1:17" ht="15" customHeight="1">
      <c r="A29" s="21"/>
      <c r="B29" s="31"/>
      <c r="C29" s="69" t="s">
        <v>14</v>
      </c>
      <c r="D29" s="32"/>
      <c r="E29" s="59">
        <f>E23+E13+E15+E6</f>
        <v>4488500</v>
      </c>
      <c r="F29" s="6" t="s">
        <v>0</v>
      </c>
      <c r="G29" s="59">
        <f>G10+G23+G13+G15+G27+G28+INT(G11*0.16+0.5)+G6</f>
        <v>4422194</v>
      </c>
      <c r="H29" s="6" t="s">
        <v>0</v>
      </c>
      <c r="I29" s="21"/>
      <c r="J29" s="72" t="s">
        <v>26</v>
      </c>
      <c r="K29" s="6"/>
      <c r="L29" s="35"/>
      <c r="M29" s="6"/>
      <c r="N29" s="6"/>
      <c r="O29" s="1"/>
      <c r="P29" s="39"/>
      <c r="Q29" s="39"/>
    </row>
    <row r="30" spans="1:17" ht="15" customHeight="1">
      <c r="A30" s="21"/>
      <c r="B30" s="31"/>
      <c r="C30" s="30" t="s">
        <v>7</v>
      </c>
      <c r="D30" s="16"/>
      <c r="E30" s="33">
        <f>E25</f>
        <v>4211500</v>
      </c>
      <c r="F30" s="6" t="s">
        <v>0</v>
      </c>
      <c r="G30" s="33">
        <f>G17+G25-G27-G28</f>
        <v>4277806</v>
      </c>
      <c r="H30" s="6" t="s">
        <v>0</v>
      </c>
      <c r="I30" s="21"/>
      <c r="J30" s="1"/>
      <c r="K30" s="1"/>
      <c r="L30" s="1"/>
      <c r="M30" s="1"/>
      <c r="N30" s="1"/>
      <c r="O30" s="1"/>
      <c r="P30" s="39"/>
      <c r="Q30" s="39"/>
    </row>
    <row r="31" spans="1:17" ht="12.75" customHeight="1">
      <c r="A31" s="21"/>
      <c r="B31" s="31"/>
      <c r="C31" s="70" t="s">
        <v>22</v>
      </c>
      <c r="D31" s="32"/>
      <c r="E31" s="65">
        <f>E7</f>
        <v>1300000</v>
      </c>
      <c r="F31" s="6" t="s">
        <v>0</v>
      </c>
      <c r="G31" s="65">
        <f>G7</f>
        <v>1300000</v>
      </c>
      <c r="H31" s="6" t="s">
        <v>0</v>
      </c>
      <c r="I31" s="21"/>
      <c r="J31" s="1"/>
      <c r="K31" s="6"/>
      <c r="L31" s="35"/>
      <c r="M31" s="6"/>
      <c r="N31" s="6"/>
      <c r="O31" s="1"/>
      <c r="P31" s="39"/>
      <c r="Q31" s="39"/>
    </row>
    <row r="32" spans="1:17" ht="12.75" customHeight="1">
      <c r="A32" s="21"/>
      <c r="B32" s="66"/>
      <c r="C32" s="68" t="s">
        <v>23</v>
      </c>
      <c r="D32" s="67"/>
      <c r="E32" s="71">
        <f>E29+E30+E31</f>
        <v>10000000</v>
      </c>
      <c r="F32" s="6" t="s">
        <v>0</v>
      </c>
      <c r="G32" s="71">
        <f>G29+G30+G31</f>
        <v>10000000</v>
      </c>
      <c r="H32" s="6" t="s">
        <v>0</v>
      </c>
      <c r="I32" s="21"/>
      <c r="J32" s="1"/>
      <c r="K32" s="6"/>
      <c r="L32" s="35"/>
      <c r="M32" s="6"/>
      <c r="N32" s="6"/>
      <c r="O32" s="1"/>
      <c r="P32" s="39"/>
      <c r="Q32" s="39"/>
    </row>
    <row r="33" spans="1:17" ht="15">
      <c r="A33" s="21"/>
      <c r="B33" s="25"/>
      <c r="C33" s="56" t="s">
        <v>1</v>
      </c>
      <c r="D33" s="58"/>
      <c r="E33" s="57" t="s">
        <v>17</v>
      </c>
      <c r="F33" s="25"/>
      <c r="G33" s="25"/>
      <c r="H33" s="25"/>
      <c r="I33" s="21"/>
      <c r="J33" s="1"/>
      <c r="K33" s="1"/>
      <c r="L33" s="1"/>
      <c r="M33" s="1"/>
      <c r="N33" s="1"/>
      <c r="O33" s="1"/>
      <c r="P33" s="39"/>
      <c r="Q33" s="39"/>
    </row>
    <row r="34" spans="1:17" ht="12" customHeight="1">
      <c r="A34" s="1"/>
      <c r="B34" s="1"/>
      <c r="C34" s="34"/>
      <c r="D34" s="34"/>
      <c r="E34" s="35"/>
      <c r="F34" s="6"/>
      <c r="G34" s="1"/>
      <c r="H34" s="1"/>
      <c r="I34" s="1"/>
      <c r="J34" s="1"/>
      <c r="K34" s="1"/>
      <c r="L34" s="1"/>
      <c r="M34" s="1"/>
      <c r="N34" s="1"/>
      <c r="O34" s="1"/>
      <c r="P34" s="39"/>
      <c r="Q34" s="39"/>
    </row>
    <row r="35" spans="1:17" ht="15">
      <c r="A35" s="1"/>
      <c r="B35" s="1"/>
      <c r="C35" s="69" t="s">
        <v>34</v>
      </c>
      <c r="D35" s="1"/>
      <c r="E35" s="1"/>
      <c r="F35" s="1"/>
      <c r="G35" s="1"/>
      <c r="H35" s="1"/>
      <c r="I35" s="1"/>
      <c r="J35" s="1"/>
      <c r="K35" s="36"/>
      <c r="L35" s="35"/>
      <c r="M35" s="5"/>
      <c r="N35" s="5"/>
      <c r="O35" s="1"/>
      <c r="P35" s="39"/>
      <c r="Q35" s="39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36"/>
      <c r="L36" s="1"/>
      <c r="M36" s="1"/>
      <c r="N36" s="1"/>
      <c r="O36" s="1"/>
      <c r="P36" s="39"/>
      <c r="Q36" s="39"/>
    </row>
    <row r="37" spans="1:17" ht="15">
      <c r="A37" s="1"/>
      <c r="B37" s="1"/>
      <c r="C37" s="36"/>
      <c r="D37" s="34"/>
      <c r="E37" s="35"/>
      <c r="F37" s="6"/>
      <c r="G37" s="1"/>
      <c r="H37" s="1"/>
      <c r="I37" s="1"/>
      <c r="J37" s="1"/>
      <c r="K37" s="6"/>
      <c r="L37" s="35"/>
      <c r="M37" s="43"/>
      <c r="N37" s="45"/>
      <c r="O37" s="1"/>
      <c r="P37" s="39"/>
      <c r="Q37" s="39"/>
    </row>
    <row r="38" spans="1:17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9"/>
      <c r="Q38" s="39"/>
    </row>
    <row r="39" spans="1:17" ht="15">
      <c r="A39" s="1"/>
      <c r="B39" s="1"/>
      <c r="C39" s="6"/>
      <c r="D39" s="6"/>
      <c r="E39" s="35"/>
      <c r="F39" s="6"/>
      <c r="G39" s="1"/>
      <c r="H39" s="1"/>
      <c r="I39" s="1"/>
      <c r="J39" s="1"/>
      <c r="K39" s="36"/>
      <c r="L39" s="1"/>
      <c r="M39" s="1"/>
      <c r="N39" s="1"/>
      <c r="O39" s="1"/>
      <c r="P39" s="39"/>
      <c r="Q39" s="39"/>
    </row>
    <row r="40" spans="1:17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9"/>
      <c r="Q40" s="39"/>
    </row>
    <row r="41" spans="1:17" ht="15">
      <c r="A41" s="1"/>
      <c r="B41" s="1"/>
      <c r="C41" s="38"/>
      <c r="D41" s="6"/>
      <c r="E41" s="35"/>
      <c r="F41" s="6"/>
      <c r="G41" s="1"/>
      <c r="H41" s="1"/>
      <c r="I41" s="1"/>
      <c r="J41" s="1"/>
      <c r="K41" s="6"/>
      <c r="L41" s="35"/>
      <c r="M41" s="6"/>
      <c r="N41" s="6"/>
      <c r="O41" s="1"/>
      <c r="P41" s="39"/>
      <c r="Q41" s="39"/>
    </row>
    <row r="42" spans="1:17" ht="15">
      <c r="A42" s="1"/>
      <c r="B42" s="1"/>
      <c r="C42" s="3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9"/>
      <c r="Q42" s="39"/>
    </row>
    <row r="43" spans="1:17" ht="15">
      <c r="A43" s="1"/>
      <c r="B43" s="1"/>
      <c r="C43" s="39"/>
      <c r="D43" s="36"/>
      <c r="E43" s="35"/>
      <c r="F43" s="6"/>
      <c r="G43" s="1"/>
      <c r="H43" s="1"/>
      <c r="I43" s="1"/>
      <c r="J43" s="1"/>
      <c r="K43" s="6"/>
      <c r="L43" s="35"/>
      <c r="M43" s="6"/>
      <c r="N43" s="6"/>
      <c r="O43" s="1"/>
      <c r="P43" s="39"/>
      <c r="Q43" s="39"/>
    </row>
    <row r="44" spans="1:17" ht="15">
      <c r="A44" s="1"/>
      <c r="B44" s="1"/>
      <c r="C44" s="3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9"/>
      <c r="Q44" s="39"/>
    </row>
    <row r="45" spans="1:17" ht="15">
      <c r="A45" s="1"/>
      <c r="B45" s="1"/>
      <c r="C45" s="39"/>
      <c r="D45" s="36"/>
      <c r="E45" s="35"/>
      <c r="F45" s="6"/>
      <c r="G45" s="1"/>
      <c r="H45" s="1"/>
      <c r="I45" s="1"/>
      <c r="J45" s="1"/>
      <c r="K45" s="34"/>
      <c r="L45" s="35"/>
      <c r="M45" s="6"/>
      <c r="N45" s="6"/>
      <c r="O45" s="1"/>
      <c r="P45" s="39"/>
      <c r="Q45" s="39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9"/>
      <c r="Q46" s="39"/>
    </row>
    <row r="47" spans="1:17" ht="15">
      <c r="A47" s="1"/>
      <c r="B47" s="1"/>
      <c r="C47" s="6"/>
      <c r="D47" s="6"/>
      <c r="E47" s="35"/>
      <c r="F47" s="37"/>
      <c r="G47" s="1"/>
      <c r="H47" s="1"/>
      <c r="I47" s="1"/>
      <c r="J47" s="1"/>
      <c r="K47" s="6"/>
      <c r="L47" s="35"/>
      <c r="M47" s="6"/>
      <c r="N47" s="6"/>
      <c r="O47" s="1"/>
      <c r="P47" s="39"/>
      <c r="Q47" s="39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9"/>
      <c r="Q48" s="39"/>
    </row>
    <row r="49" spans="1:17" ht="15">
      <c r="A49" s="1"/>
      <c r="B49" s="1"/>
      <c r="C49" s="38"/>
      <c r="D49" s="38"/>
      <c r="E49" s="1"/>
      <c r="F49" s="1"/>
      <c r="G49" s="1"/>
      <c r="H49" s="1"/>
      <c r="I49" s="1"/>
      <c r="J49" s="1"/>
      <c r="K49" s="34"/>
      <c r="L49" s="35"/>
      <c r="M49" s="6"/>
      <c r="N49" s="6"/>
      <c r="O49" s="1"/>
      <c r="P49" s="39"/>
      <c r="Q49" s="39"/>
    </row>
    <row r="50" spans="1:17" ht="15">
      <c r="A50" s="39"/>
      <c r="B50" s="39"/>
      <c r="C50" s="39"/>
      <c r="D50" s="39"/>
      <c r="E50" s="39"/>
      <c r="F50" s="39"/>
      <c r="G50" s="39"/>
      <c r="H50" s="39"/>
      <c r="I50" s="1"/>
      <c r="J50" s="1"/>
      <c r="K50" s="1"/>
      <c r="L50" s="1"/>
      <c r="M50" s="1"/>
      <c r="N50" s="1"/>
      <c r="O50" s="1"/>
      <c r="P50" s="39"/>
      <c r="Q50" s="39"/>
    </row>
    <row r="51" spans="1:17" ht="15">
      <c r="A51" s="39"/>
      <c r="B51" s="39"/>
      <c r="C51" s="39"/>
      <c r="D51" s="39"/>
      <c r="E51" s="39"/>
      <c r="F51" s="39"/>
      <c r="G51" s="39"/>
      <c r="H51" s="39"/>
      <c r="I51" s="1"/>
      <c r="J51" s="1"/>
      <c r="K51" s="6"/>
      <c r="L51" s="35"/>
      <c r="M51" s="6"/>
      <c r="N51" s="6"/>
      <c r="O51" s="1"/>
      <c r="P51" s="39"/>
      <c r="Q51" s="39"/>
    </row>
    <row r="52" spans="1:17" ht="12" customHeight="1">
      <c r="A52" s="39"/>
      <c r="B52" s="39"/>
      <c r="C52" s="39"/>
      <c r="D52" s="39"/>
      <c r="E52" s="39"/>
      <c r="F52" s="39"/>
      <c r="G52" s="39"/>
      <c r="H52" s="39"/>
      <c r="I52" s="1"/>
      <c r="J52" s="1"/>
      <c r="K52" s="1"/>
      <c r="L52" s="1"/>
      <c r="M52" s="1"/>
      <c r="N52" s="1"/>
      <c r="O52" s="1"/>
      <c r="P52" s="39"/>
      <c r="Q52" s="39"/>
    </row>
    <row r="53" spans="1:17" ht="15">
      <c r="A53" s="39"/>
      <c r="B53" s="39"/>
      <c r="C53" s="39"/>
      <c r="D53" s="39"/>
      <c r="E53" s="39"/>
      <c r="F53" s="39"/>
      <c r="G53" s="39"/>
      <c r="H53" s="39"/>
      <c r="I53" s="1"/>
      <c r="J53" s="1"/>
      <c r="K53" s="6"/>
      <c r="L53" s="35"/>
      <c r="M53" s="6"/>
      <c r="N53" s="6"/>
      <c r="O53" s="1"/>
      <c r="P53" s="39"/>
      <c r="Q53" s="39"/>
    </row>
    <row r="54" spans="1:17" ht="15">
      <c r="A54" s="39"/>
      <c r="B54" s="39"/>
      <c r="C54" s="39"/>
      <c r="D54" s="39"/>
      <c r="E54" s="39"/>
      <c r="F54" s="39"/>
      <c r="G54" s="39"/>
      <c r="H54" s="39"/>
      <c r="I54" s="1"/>
      <c r="J54" s="1"/>
      <c r="K54" s="1"/>
      <c r="L54" s="1"/>
      <c r="M54" s="1"/>
      <c r="N54" s="1"/>
      <c r="O54" s="1"/>
      <c r="P54" s="39"/>
      <c r="Q54" s="39"/>
    </row>
    <row r="55" spans="9:15" ht="15">
      <c r="I55" s="8"/>
      <c r="J55" s="8"/>
      <c r="K55" s="11"/>
      <c r="L55" s="10"/>
      <c r="M55" s="9"/>
      <c r="N55" s="9"/>
      <c r="O55" s="8"/>
    </row>
    <row r="56" spans="9:15" ht="15">
      <c r="I56" s="8"/>
      <c r="J56" s="8"/>
      <c r="K56" s="8"/>
      <c r="L56" s="8"/>
      <c r="M56" s="8"/>
      <c r="N56" s="8"/>
      <c r="O56" s="8"/>
    </row>
    <row r="57" spans="9:15" ht="15">
      <c r="I57" s="8"/>
      <c r="J57" s="8"/>
      <c r="K57" s="11"/>
      <c r="L57" s="10"/>
      <c r="M57" s="9"/>
      <c r="N57" s="9"/>
      <c r="O57" s="8"/>
    </row>
    <row r="58" spans="9:15" ht="15">
      <c r="I58" s="8"/>
      <c r="J58" s="8"/>
      <c r="K58" s="8"/>
      <c r="L58" s="8"/>
      <c r="M58" s="8"/>
      <c r="N58" s="8"/>
      <c r="O58" s="8"/>
    </row>
    <row r="59" spans="1:15" ht="15">
      <c r="A59" s="8"/>
      <c r="B59" s="8"/>
      <c r="C59" s="9"/>
      <c r="D59" s="9"/>
      <c r="E59" s="10"/>
      <c r="F59" s="12"/>
      <c r="G59" s="8"/>
      <c r="H59" s="8"/>
      <c r="I59" s="8"/>
      <c r="J59" s="8"/>
      <c r="K59" s="9"/>
      <c r="L59" s="10"/>
      <c r="M59" s="12"/>
      <c r="N59" s="9"/>
      <c r="O59" s="8"/>
    </row>
    <row r="60" spans="1:15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>
      <c r="A61" s="8"/>
      <c r="B61" s="8"/>
      <c r="C61" s="13"/>
      <c r="D61" s="13"/>
      <c r="E61" s="8"/>
      <c r="F61" s="8"/>
      <c r="G61" s="8"/>
      <c r="H61" s="8"/>
      <c r="I61" s="8"/>
      <c r="J61" s="8"/>
      <c r="K61" s="13"/>
      <c r="L61" s="8"/>
      <c r="M61" s="8"/>
      <c r="N61" s="8"/>
      <c r="O61" s="8"/>
    </row>
    <row r="62" spans="9:15" ht="15">
      <c r="I62" s="8"/>
      <c r="J62" s="8"/>
      <c r="K62" s="9"/>
      <c r="L62" s="8"/>
      <c r="M62" s="8"/>
      <c r="N62" s="8"/>
      <c r="O62" s="8"/>
    </row>
    <row r="63" spans="9:15" ht="15">
      <c r="I63" s="8"/>
      <c r="J63" s="8"/>
      <c r="K63" s="14"/>
      <c r="L63" s="8"/>
      <c r="M63" s="8"/>
      <c r="N63" s="8"/>
      <c r="O63" s="8"/>
    </row>
  </sheetData>
  <sheetProtection password="C6A1" sheet="1" selectLockedCells="1"/>
  <hyperlinks>
    <hyperlink ref="E33" r:id="rId1" display="www.venusz-szoftver.h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AngyalJ</dc:creator>
  <cp:keywords/>
  <dc:description/>
  <cp:lastModifiedBy>Vénusz Szoftver Kft.</cp:lastModifiedBy>
  <dcterms:created xsi:type="dcterms:W3CDTF">2009-06-21T13:54:24Z</dcterms:created>
  <dcterms:modified xsi:type="dcterms:W3CDTF">2011-11-20T07:04:33Z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